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HALDUSTALITUS\Kristel\RKAS\ÜÜRILEPINGUD\2017 muudatused_teatised\Uued üürilepingud 2017\Prokuratuur\"/>
    </mc:Choice>
  </mc:AlternateContent>
  <bookViews>
    <workbookView xWindow="0" yWindow="0" windowWidth="28800" windowHeight="12435"/>
  </bookViews>
  <sheets>
    <sheet name="Lisa 3 - Prokuratuur" sheetId="1" r:id="rId1"/>
    <sheet name="Annuiteetgraafik_Prokuratuu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5" i="1" l="1"/>
  <c r="E11" i="2" l="1"/>
  <c r="E8" i="2"/>
  <c r="E25" i="1" l="1"/>
  <c r="F14" i="1"/>
  <c r="F13" i="1"/>
  <c r="A16" i="2" l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E10" i="2"/>
  <c r="C16" i="2" s="1"/>
  <c r="F27" i="1"/>
  <c r="E24" i="1"/>
  <c r="E22" i="1"/>
  <c r="E16" i="1"/>
  <c r="E15" i="1"/>
  <c r="E27" i="1" l="1"/>
  <c r="D16" i="2"/>
  <c r="F16" i="2"/>
  <c r="F12" i="1" s="1"/>
  <c r="E12" i="1" s="1"/>
  <c r="E17" i="1" s="1"/>
  <c r="F17" i="1" l="1"/>
  <c r="F29" i="1" s="1"/>
  <c r="E29" i="1"/>
  <c r="E30" i="1" s="1"/>
  <c r="E31" i="1" s="1"/>
  <c r="F17" i="2"/>
  <c r="E16" i="2"/>
  <c r="G16" i="2" s="1"/>
  <c r="C17" i="2" s="1"/>
  <c r="F32" i="1" l="1"/>
  <c r="F30" i="1"/>
  <c r="F31" i="1" s="1"/>
  <c r="F33" i="1" s="1"/>
  <c r="D17" i="2"/>
  <c r="E17" i="2" s="1"/>
  <c r="G17" i="2" s="1"/>
  <c r="C18" i="2" s="1"/>
  <c r="F18" i="2"/>
  <c r="D18" i="2" l="1"/>
  <c r="E18" i="2" s="1"/>
  <c r="G18" i="2" s="1"/>
  <c r="C19" i="2" s="1"/>
  <c r="F19" i="2"/>
  <c r="D19" i="2" l="1"/>
  <c r="E19" i="2" s="1"/>
  <c r="G19" i="2" s="1"/>
  <c r="C20" i="2" s="1"/>
  <c r="F20" i="2"/>
  <c r="D20" i="2" l="1"/>
  <c r="E20" i="2" s="1"/>
  <c r="G20" i="2" s="1"/>
  <c r="C21" i="2" s="1"/>
  <c r="F21" i="2"/>
  <c r="D21" i="2" l="1"/>
  <c r="E21" i="2" s="1"/>
  <c r="G21" i="2" s="1"/>
  <c r="C22" i="2" s="1"/>
  <c r="F22" i="2"/>
  <c r="D22" i="2" l="1"/>
  <c r="E22" i="2" s="1"/>
  <c r="G22" i="2" s="1"/>
  <c r="C23" i="2" s="1"/>
  <c r="F23" i="2"/>
  <c r="D23" i="2" l="1"/>
  <c r="E23" i="2" s="1"/>
  <c r="G23" i="2" s="1"/>
  <c r="C24" i="2" s="1"/>
  <c r="F24" i="2"/>
  <c r="D24" i="2" l="1"/>
  <c r="E24" i="2" s="1"/>
  <c r="G24" i="2" s="1"/>
  <c r="C25" i="2" s="1"/>
  <c r="F25" i="2"/>
  <c r="D25" i="2" l="1"/>
  <c r="E25" i="2" s="1"/>
  <c r="G25" i="2" s="1"/>
  <c r="C26" i="2" s="1"/>
  <c r="F26" i="2"/>
  <c r="D26" i="2" l="1"/>
  <c r="E26" i="2" s="1"/>
  <c r="G26" i="2" s="1"/>
  <c r="C27" i="2" s="1"/>
  <c r="F27" i="2"/>
  <c r="D27" i="2" l="1"/>
  <c r="E27" i="2" s="1"/>
  <c r="G27" i="2" s="1"/>
  <c r="C28" i="2" s="1"/>
  <c r="F28" i="2"/>
  <c r="D28" i="2" l="1"/>
  <c r="E28" i="2" s="1"/>
  <c r="G28" i="2" s="1"/>
  <c r="C29" i="2" s="1"/>
  <c r="F29" i="2"/>
  <c r="D29" i="2" l="1"/>
  <c r="E29" i="2" s="1"/>
  <c r="G29" i="2" s="1"/>
  <c r="C30" i="2" s="1"/>
  <c r="F30" i="2"/>
  <c r="D30" i="2" l="1"/>
  <c r="E30" i="2" s="1"/>
  <c r="G30" i="2" s="1"/>
  <c r="C31" i="2" s="1"/>
  <c r="F31" i="2"/>
  <c r="D31" i="2" l="1"/>
  <c r="E31" i="2" s="1"/>
  <c r="G31" i="2" s="1"/>
  <c r="C32" i="2" s="1"/>
  <c r="F32" i="2"/>
  <c r="D32" i="2" l="1"/>
  <c r="E32" i="2" s="1"/>
  <c r="G32" i="2" s="1"/>
  <c r="C33" i="2" s="1"/>
  <c r="F33" i="2"/>
  <c r="D33" i="2" l="1"/>
  <c r="E33" i="2" s="1"/>
  <c r="G33" i="2" s="1"/>
  <c r="C34" i="2" s="1"/>
  <c r="F34" i="2"/>
  <c r="D34" i="2" l="1"/>
  <c r="E34" i="2" s="1"/>
  <c r="G34" i="2" s="1"/>
  <c r="C35" i="2" s="1"/>
  <c r="F35" i="2"/>
  <c r="D35" i="2" l="1"/>
  <c r="E35" i="2" s="1"/>
  <c r="G35" i="2" s="1"/>
  <c r="C36" i="2" s="1"/>
  <c r="F36" i="2"/>
  <c r="D36" i="2" l="1"/>
  <c r="E36" i="2" s="1"/>
  <c r="G36" i="2" s="1"/>
  <c r="C37" i="2" s="1"/>
  <c r="F37" i="2"/>
  <c r="D37" i="2" l="1"/>
  <c r="E37" i="2" s="1"/>
  <c r="G37" i="2" s="1"/>
  <c r="C38" i="2" s="1"/>
  <c r="F38" i="2"/>
  <c r="F39" i="2" l="1"/>
  <c r="D38" i="2"/>
  <c r="E38" i="2" s="1"/>
  <c r="G38" i="2" s="1"/>
  <c r="C39" i="2" s="1"/>
  <c r="D39" i="2" l="1"/>
  <c r="E39" i="2" s="1"/>
  <c r="G39" i="2" s="1"/>
  <c r="C40" i="2" s="1"/>
  <c r="F40" i="2"/>
  <c r="D40" i="2" l="1"/>
  <c r="E40" i="2" s="1"/>
  <c r="G40" i="2" s="1"/>
  <c r="C41" i="2" s="1"/>
  <c r="F41" i="2"/>
  <c r="F42" i="2" l="1"/>
  <c r="D41" i="2"/>
  <c r="E41" i="2" s="1"/>
  <c r="G41" i="2" s="1"/>
  <c r="C42" i="2" s="1"/>
  <c r="D42" i="2" l="1"/>
  <c r="E42" i="2" s="1"/>
  <c r="G42" i="2" s="1"/>
  <c r="C43" i="2" s="1"/>
  <c r="F43" i="2"/>
  <c r="D43" i="2" l="1"/>
  <c r="E43" i="2" s="1"/>
  <c r="G43" i="2" s="1"/>
  <c r="C44" i="2" s="1"/>
  <c r="F44" i="2"/>
  <c r="D44" i="2" l="1"/>
  <c r="E44" i="2" s="1"/>
  <c r="G44" i="2" s="1"/>
  <c r="C45" i="2" s="1"/>
  <c r="F45" i="2"/>
  <c r="D45" i="2" l="1"/>
  <c r="E45" i="2" s="1"/>
  <c r="G45" i="2" s="1"/>
  <c r="C46" i="2" s="1"/>
  <c r="F46" i="2"/>
  <c r="D46" i="2" l="1"/>
  <c r="E46" i="2" s="1"/>
  <c r="G46" i="2" s="1"/>
  <c r="C47" i="2" s="1"/>
  <c r="F47" i="2"/>
  <c r="D47" i="2" l="1"/>
  <c r="E47" i="2" s="1"/>
  <c r="G47" i="2" s="1"/>
  <c r="C48" i="2" s="1"/>
  <c r="F48" i="2"/>
  <c r="D48" i="2" l="1"/>
  <c r="E48" i="2" s="1"/>
  <c r="G48" i="2" s="1"/>
  <c r="C49" i="2" s="1"/>
  <c r="F49" i="2"/>
  <c r="D49" i="2" l="1"/>
  <c r="E49" i="2" s="1"/>
  <c r="G49" i="2" s="1"/>
  <c r="C50" i="2" s="1"/>
  <c r="F50" i="2"/>
  <c r="D50" i="2" l="1"/>
  <c r="E50" i="2" s="1"/>
  <c r="G50" i="2" s="1"/>
  <c r="C51" i="2" s="1"/>
  <c r="F51" i="2"/>
  <c r="D51" i="2" l="1"/>
  <c r="E51" i="2" s="1"/>
  <c r="G51" i="2" s="1"/>
  <c r="C52" i="2" s="1"/>
  <c r="F52" i="2"/>
  <c r="D52" i="2" l="1"/>
  <c r="E52" i="2" s="1"/>
  <c r="G52" i="2" s="1"/>
  <c r="C53" i="2" s="1"/>
  <c r="F53" i="2"/>
  <c r="D53" i="2" l="1"/>
  <c r="E53" i="2" s="1"/>
  <c r="G53" i="2" s="1"/>
  <c r="C54" i="2" s="1"/>
  <c r="F54" i="2"/>
  <c r="D54" i="2" l="1"/>
  <c r="E54" i="2" s="1"/>
  <c r="G54" i="2" s="1"/>
  <c r="C55" i="2" s="1"/>
  <c r="F55" i="2"/>
  <c r="D55" i="2" l="1"/>
  <c r="E55" i="2" s="1"/>
  <c r="G55" i="2" s="1"/>
  <c r="C56" i="2" s="1"/>
  <c r="F56" i="2"/>
  <c r="D56" i="2" l="1"/>
  <c r="E56" i="2" s="1"/>
  <c r="G56" i="2" s="1"/>
  <c r="C57" i="2" s="1"/>
  <c r="F57" i="2"/>
  <c r="D57" i="2" l="1"/>
  <c r="E57" i="2" s="1"/>
  <c r="G57" i="2" s="1"/>
  <c r="C58" i="2" s="1"/>
  <c r="F58" i="2"/>
  <c r="D58" i="2" l="1"/>
  <c r="E58" i="2" s="1"/>
  <c r="G58" i="2" s="1"/>
  <c r="C59" i="2" s="1"/>
  <c r="F59" i="2"/>
  <c r="D59" i="2" l="1"/>
  <c r="E59" i="2" s="1"/>
  <c r="G59" i="2" s="1"/>
  <c r="C60" i="2" s="1"/>
  <c r="F60" i="2"/>
  <c r="D60" i="2" l="1"/>
  <c r="E60" i="2" s="1"/>
  <c r="G60" i="2" s="1"/>
  <c r="C61" i="2" s="1"/>
  <c r="F61" i="2"/>
  <c r="D61" i="2" l="1"/>
  <c r="E61" i="2" s="1"/>
  <c r="G61" i="2" s="1"/>
  <c r="C62" i="2" s="1"/>
  <c r="F62" i="2"/>
  <c r="D62" i="2" l="1"/>
  <c r="E62" i="2" s="1"/>
  <c r="G62" i="2" s="1"/>
  <c r="C63" i="2" s="1"/>
  <c r="F63" i="2"/>
  <c r="D63" i="2" l="1"/>
  <c r="E63" i="2" s="1"/>
  <c r="G63" i="2" s="1"/>
  <c r="C64" i="2" s="1"/>
  <c r="F64" i="2"/>
  <c r="D64" i="2" l="1"/>
  <c r="E64" i="2" s="1"/>
  <c r="G64" i="2" s="1"/>
  <c r="C65" i="2" s="1"/>
  <c r="F65" i="2"/>
  <c r="D65" i="2" l="1"/>
  <c r="E65" i="2" s="1"/>
  <c r="G65" i="2" s="1"/>
  <c r="C66" i="2" s="1"/>
  <c r="F66" i="2"/>
  <c r="D66" i="2" l="1"/>
  <c r="E66" i="2" s="1"/>
  <c r="G66" i="2" s="1"/>
  <c r="C67" i="2" s="1"/>
  <c r="F67" i="2"/>
  <c r="D67" i="2" l="1"/>
  <c r="E67" i="2" s="1"/>
  <c r="G67" i="2" s="1"/>
  <c r="C68" i="2" s="1"/>
  <c r="F68" i="2"/>
  <c r="D68" i="2" l="1"/>
  <c r="E68" i="2" s="1"/>
  <c r="G68" i="2" s="1"/>
  <c r="C69" i="2" s="1"/>
  <c r="F69" i="2"/>
  <c r="D69" i="2" l="1"/>
  <c r="E69" i="2" s="1"/>
  <c r="G69" i="2" s="1"/>
  <c r="C70" i="2" s="1"/>
  <c r="F70" i="2"/>
  <c r="D70" i="2" l="1"/>
  <c r="E70" i="2" s="1"/>
  <c r="G70" i="2" s="1"/>
  <c r="C71" i="2" s="1"/>
  <c r="F71" i="2"/>
  <c r="D71" i="2" l="1"/>
  <c r="E71" i="2" s="1"/>
  <c r="G71" i="2" s="1"/>
  <c r="C72" i="2" s="1"/>
  <c r="F72" i="2"/>
  <c r="D72" i="2" l="1"/>
  <c r="E72" i="2" s="1"/>
  <c r="G72" i="2" s="1"/>
  <c r="C73" i="2" s="1"/>
  <c r="F73" i="2"/>
  <c r="D73" i="2" l="1"/>
  <c r="E73" i="2" s="1"/>
  <c r="G73" i="2" s="1"/>
  <c r="C74" i="2" s="1"/>
  <c r="F74" i="2"/>
  <c r="D74" i="2" l="1"/>
  <c r="E74" i="2" s="1"/>
  <c r="G74" i="2" s="1"/>
  <c r="C75" i="2" s="1"/>
  <c r="F75" i="2"/>
  <c r="E75" i="2" l="1"/>
  <c r="G75" i="2" s="1"/>
  <c r="D75" i="2"/>
</calcChain>
</file>

<file path=xl/sharedStrings.xml><?xml version="1.0" encoding="utf-8"?>
<sst xmlns="http://schemas.openxmlformats.org/spreadsheetml/2006/main" count="75" uniqueCount="61">
  <si>
    <t>Üürnik</t>
  </si>
  <si>
    <t>Tallinna Vangla</t>
  </si>
  <si>
    <t>Üüripinna aadress</t>
  </si>
  <si>
    <t>Põllu 17, Kärdla</t>
  </si>
  <si>
    <t>Üüripind (hooned)</t>
  </si>
  <si>
    <t>Territoorium</t>
  </si>
  <si>
    <t xml:space="preserve">Üüriteenused ja üür  </t>
  </si>
  <si>
    <t>summa kuus</t>
  </si>
  <si>
    <t xml:space="preserve">Muutmise alus </t>
  </si>
  <si>
    <t>Märkused</t>
  </si>
  <si>
    <t xml:space="preserve">Kapitalikomponent </t>
  </si>
  <si>
    <t>ei indekseerita</t>
  </si>
  <si>
    <t xml:space="preserve">Remonttööd </t>
  </si>
  <si>
    <t>Kinnisvara haldamine (haldusteenus)</t>
  </si>
  <si>
    <t>Tehnohooldus</t>
  </si>
  <si>
    <t>Omanikukohustused</t>
  </si>
  <si>
    <t>ÜÜR KOKKU</t>
  </si>
  <si>
    <t>Kõrvalteenused</t>
  </si>
  <si>
    <t>Heakord</t>
  </si>
  <si>
    <t>muudetakse eelmise perioodi tegeliku kulu ja teenuse prognoositava hinna alusel</t>
  </si>
  <si>
    <t>Tarbimisteenused</t>
  </si>
  <si>
    <t>Elektrienergia</t>
  </si>
  <si>
    <t>Küte (soojusenergia)</t>
  </si>
  <si>
    <t>Vesi ja kanalisatsioon</t>
  </si>
  <si>
    <t>Tugiteenused (710-720, 740)</t>
  </si>
  <si>
    <t>Tüüptingimuste punktil 3.15.2 põhinev tasaarvestus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</si>
  <si>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</si>
  <si>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</si>
  <si>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</si>
  <si>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</si>
  <si>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</si>
  <si>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kuud</t>
  </si>
  <si>
    <t>ÜÜR JA KÕRVALTEENUSTE TASUD KOOS KÄIBEMAKSUGA (perioodil)</t>
  </si>
  <si>
    <t>Üürileandja:</t>
  </si>
  <si>
    <t>Üürnik:</t>
  </si>
  <si>
    <t>(allkirjastatud digitaalselt)</t>
  </si>
  <si>
    <t>Pärnu Maakohus</t>
  </si>
  <si>
    <t>Maksete algus</t>
  </si>
  <si>
    <t>Maksete arv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</si>
  <si>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</si>
  <si>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</si>
  <si>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</si>
  <si>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</si>
  <si>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</si>
  <si>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</si>
  <si>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</si>
  <si>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</si>
  <si>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</si>
  <si>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</si>
  <si>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</si>
  <si>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-</t>
  </si>
  <si>
    <t>Kapitalikomponendi annuiteetmaksegraafik - Põllu 17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</si>
  <si>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</si>
  <si>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</si>
  <si>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Prokuratuur</t>
  </si>
  <si>
    <t>Kinnistu jääkmaksumus 31.12.2017</t>
  </si>
  <si>
    <t>Üür ja kõrvalteenuste tasu 01.01.2018</t>
  </si>
  <si>
    <t>elektriküte</t>
  </si>
  <si>
    <t>Kapitali tulumäär 2017 II pa</t>
  </si>
  <si>
    <t xml:space="preserve">Lisa 3 üürilepingule nr Ü13789/17 </t>
  </si>
  <si>
    <t xml:space="preserve"> indekseeritakse alates 01.01.2019.a, 31.dets THI, koefitsient 1, max 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</si>
</sst>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d&quot;.&quot;mm&quot;.&quot;yyyy"/>
    <numFmt numFmtId="166" formatCode="0.000%"/>
    <numFmt numFmtId="167" formatCode="#,##0.00&quot; &quot;;[Red]&quot;-&quot;#,##0.00&quot; &quot;"/>
    <numFmt numFmtId="168" formatCode="#,###"/>
    <numFmt numFmtId="169" formatCode="0.00000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vertAlign val="superscript"/>
      <sz val="11"/>
      <color indexed="8"/>
      <name val="Calibri"/>
      <family val="1"/>
      <charset val="186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rgb="FFFF0000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43">
    <xf numFmtId="0" fontId="0" fillId="0" borderId="0" xfId="0"/>
    <xf numFmtId="0" fontId="2" fillId="3" borderId="0" xfId="2" applyFill="1"/>
    <xf numFmtId="0" fontId="3" fillId="5" borderId="0" xfId="2" applyFont="1" applyFill="1" applyAlignment="1">
      <alignment horizontal="right"/>
    </xf>
    <xf numFmtId="0" fontId="0" fillId="3" borderId="0" xfId="0" applyFill="1"/>
    <xf numFmtId="0" fontId="4" fillId="5" borderId="0" xfId="2" applyFont="1" applyFill="1"/>
    <xf numFmtId="0" fontId="4" fillId="5" borderId="0" xfId="2" applyFont="1" applyFill="1" applyAlignment="1">
      <alignment horizontal="right"/>
    </xf>
    <xf numFmtId="10" fontId="0" fillId="3" borderId="0" xfId="1" applyNumberFormat="1" applyFont="1" applyFill="1"/>
    <xf numFmtId="3" fontId="2" fillId="6" borderId="0" xfId="2" applyNumberFormat="1" applyFill="1" applyBorder="1"/>
    <xf numFmtId="0" fontId="5" fillId="5" borderId="0" xfId="2" applyFont="1" applyFill="1"/>
    <xf numFmtId="0" fontId="6" fillId="5" borderId="0" xfId="2" applyFont="1" applyFill="1"/>
    <xf numFmtId="4" fontId="2" fillId="5" borderId="0" xfId="2" applyNumberFormat="1" applyFill="1"/>
    <xf numFmtId="10" fontId="0" fillId="0" borderId="0" xfId="1" applyNumberFormat="1" applyFont="1" applyFill="1"/>
    <xf numFmtId="0" fontId="2" fillId="6" borderId="33" xfId="2" applyFill="1" applyBorder="1"/>
    <xf numFmtId="0" fontId="2" fillId="5" borderId="24" xfId="2" applyFill="1" applyBorder="1"/>
    <xf numFmtId="0" fontId="0" fillId="3" borderId="24" xfId="0" applyFill="1" applyBorder="1"/>
    <xf numFmtId="165" fontId="2" fillId="6" borderId="24" xfId="2" applyNumberFormat="1" applyFill="1" applyBorder="1"/>
    <xf numFmtId="0" fontId="2" fillId="6" borderId="34" xfId="2" applyFill="1" applyBorder="1"/>
    <xf numFmtId="0" fontId="2" fillId="6" borderId="35" xfId="2" applyFill="1" applyBorder="1"/>
    <xf numFmtId="0" fontId="2" fillId="5" borderId="0" xfId="2" applyFill="1" applyBorder="1"/>
    <xf numFmtId="0" fontId="0" fillId="3" borderId="0" xfId="0" applyFill="1" applyBorder="1"/>
    <xf numFmtId="0" fontId="2" fillId="6" borderId="0" xfId="2" applyFill="1" applyBorder="1"/>
    <xf numFmtId="0" fontId="2" fillId="6" borderId="25" xfId="2" applyFill="1" applyBorder="1"/>
    <xf numFmtId="10" fontId="2" fillId="0" borderId="0" xfId="1" applyNumberFormat="1" applyFont="1" applyFill="1" applyBorder="1"/>
    <xf numFmtId="4" fontId="2" fillId="6" borderId="0" xfId="2" applyNumberFormat="1" applyFill="1" applyBorder="1"/>
    <xf numFmtId="0" fontId="2" fillId="6" borderId="16" xfId="2" applyFill="1" applyBorder="1"/>
    <xf numFmtId="0" fontId="2" fillId="5" borderId="36" xfId="2" applyFill="1" applyBorder="1"/>
    <xf numFmtId="0" fontId="0" fillId="3" borderId="36" xfId="0" applyFill="1" applyBorder="1"/>
    <xf numFmtId="166" fontId="2" fillId="6" borderId="36" xfId="2" applyNumberFormat="1" applyFill="1" applyBorder="1"/>
    <xf numFmtId="0" fontId="2" fillId="6" borderId="23" xfId="2" applyFill="1" applyBorder="1"/>
    <xf numFmtId="0" fontId="7" fillId="3" borderId="0" xfId="2" applyFont="1" applyFill="1"/>
    <xf numFmtId="166" fontId="2" fillId="6" borderId="0" xfId="2" applyNumberFormat="1" applyFill="1" applyBorder="1"/>
    <xf numFmtId="0" fontId="8" fillId="5" borderId="37" xfId="2" applyFont="1" applyFill="1" applyBorder="1" applyAlignment="1">
      <alignment horizontal="right"/>
    </xf>
    <xf numFmtId="165" fontId="9" fillId="5" borderId="0" xfId="2" applyNumberFormat="1" applyFont="1" applyFill="1"/>
    <xf numFmtId="0" fontId="2" fillId="5" borderId="0" xfId="2" applyFill="1"/>
    <xf numFmtId="167" fontId="2" fillId="5" borderId="0" xfId="2" applyNumberFormat="1" applyFill="1"/>
    <xf numFmtId="168" fontId="2" fillId="3" borderId="0" xfId="2" applyNumberFormat="1" applyFill="1"/>
    <xf numFmtId="0" fontId="11" fillId="0" borderId="0" xfId="0" applyFont="1"/>
    <xf numFmtId="0" fontId="12" fillId="0" borderId="0" xfId="0" applyFont="1" applyFill="1" applyAlignment="1">
      <alignment horizontal="right"/>
    </xf>
    <xf numFmtId="0" fontId="11" fillId="0" borderId="0" xfId="0" applyFont="1" applyFill="1"/>
    <xf numFmtId="10" fontId="11" fillId="0" borderId="0" xfId="0" applyNumberFormat="1" applyFont="1"/>
    <xf numFmtId="0" fontId="11" fillId="0" borderId="0" xfId="0" applyFont="1" applyAlignment="1">
      <alignment horizontal="right"/>
    </xf>
    <xf numFmtId="0" fontId="14" fillId="0" borderId="1" xfId="0" applyFont="1" applyBorder="1"/>
    <xf numFmtId="0" fontId="15" fillId="0" borderId="0" xfId="0" applyFont="1"/>
    <xf numFmtId="10" fontId="11" fillId="0" borderId="0" xfId="1" applyNumberFormat="1" applyFont="1"/>
    <xf numFmtId="0" fontId="16" fillId="0" borderId="1" xfId="0" applyFont="1" applyFill="1" applyBorder="1"/>
    <xf numFmtId="0" fontId="17" fillId="0" borderId="0" xfId="0" applyFont="1" applyAlignment="1">
      <alignment vertical="center"/>
    </xf>
    <xf numFmtId="0" fontId="18" fillId="0" borderId="0" xfId="0" applyFont="1"/>
    <xf numFmtId="0" fontId="14" fillId="0" borderId="0" xfId="0" applyFont="1"/>
    <xf numFmtId="0" fontId="14" fillId="0" borderId="1" xfId="0" applyFont="1" applyBorder="1" applyAlignment="1">
      <alignment horizontal="right"/>
    </xf>
    <xf numFmtId="164" fontId="16" fillId="0" borderId="1" xfId="0" applyNumberFormat="1" applyFont="1" applyFill="1" applyBorder="1" applyAlignment="1">
      <alignment horizontal="right"/>
    </xf>
    <xf numFmtId="0" fontId="19" fillId="0" borderId="0" xfId="0" applyFont="1" applyBorder="1"/>
    <xf numFmtId="0" fontId="14" fillId="0" borderId="0" xfId="0" applyFont="1" applyBorder="1"/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/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3" borderId="9" xfId="0" applyFont="1" applyFill="1" applyBorder="1"/>
    <xf numFmtId="0" fontId="11" fillId="3" borderId="10" xfId="0" applyFont="1" applyFill="1" applyBorder="1"/>
    <xf numFmtId="4" fontId="20" fillId="0" borderId="11" xfId="0" applyNumberFormat="1" applyFont="1" applyBorder="1" applyAlignment="1">
      <alignment wrapText="1"/>
    </xf>
    <xf numFmtId="4" fontId="20" fillId="0" borderId="12" xfId="0" applyNumberFormat="1" applyFont="1" applyFill="1" applyBorder="1" applyAlignment="1">
      <alignment wrapText="1"/>
    </xf>
    <xf numFmtId="0" fontId="11" fillId="0" borderId="12" xfId="0" applyFont="1" applyBorder="1" applyAlignment="1">
      <alignment vertical="center" wrapText="1"/>
    </xf>
    <xf numFmtId="3" fontId="11" fillId="0" borderId="0" xfId="0" applyNumberFormat="1" applyFont="1"/>
    <xf numFmtId="0" fontId="11" fillId="0" borderId="11" xfId="0" applyFont="1" applyBorder="1" applyAlignment="1">
      <alignment horizontal="center"/>
    </xf>
    <xf numFmtId="4" fontId="11" fillId="0" borderId="11" xfId="0" applyNumberFormat="1" applyFont="1" applyBorder="1" applyAlignment="1">
      <alignment wrapText="1"/>
    </xf>
    <xf numFmtId="4" fontId="11" fillId="0" borderId="12" xfId="0" applyNumberFormat="1" applyFont="1" applyFill="1" applyBorder="1" applyAlignment="1">
      <alignment wrapText="1"/>
    </xf>
    <xf numFmtId="0" fontId="11" fillId="0" borderId="15" xfId="0" applyFont="1" applyBorder="1"/>
    <xf numFmtId="0" fontId="11" fillId="0" borderId="16" xfId="0" applyFont="1" applyBorder="1"/>
    <xf numFmtId="0" fontId="11" fillId="0" borderId="1" xfId="0" applyFont="1" applyBorder="1"/>
    <xf numFmtId="0" fontId="11" fillId="0" borderId="9" xfId="0" applyFont="1" applyBorder="1"/>
    <xf numFmtId="4" fontId="11" fillId="0" borderId="0" xfId="0" applyNumberFormat="1" applyFont="1"/>
    <xf numFmtId="0" fontId="11" fillId="0" borderId="1" xfId="0" applyFont="1" applyBorder="1" applyAlignment="1"/>
    <xf numFmtId="0" fontId="11" fillId="0" borderId="9" xfId="0" applyFont="1" applyBorder="1" applyAlignment="1"/>
    <xf numFmtId="169" fontId="11" fillId="0" borderId="0" xfId="0" applyNumberFormat="1" applyFont="1"/>
    <xf numFmtId="0" fontId="14" fillId="2" borderId="8" xfId="0" applyFont="1" applyFill="1" applyBorder="1" applyAlignment="1">
      <alignment horizontal="center"/>
    </xf>
    <xf numFmtId="0" fontId="14" fillId="2" borderId="10" xfId="0" applyFont="1" applyFill="1" applyBorder="1"/>
    <xf numFmtId="4" fontId="16" fillId="2" borderId="8" xfId="0" applyNumberFormat="1" applyFont="1" applyFill="1" applyBorder="1" applyAlignment="1">
      <alignment horizontal="right"/>
    </xf>
    <xf numFmtId="4" fontId="14" fillId="2" borderId="18" xfId="0" applyNumberFormat="1" applyFont="1" applyFill="1" applyBorder="1" applyAlignment="1">
      <alignment horizontal="right"/>
    </xf>
    <xf numFmtId="4" fontId="14" fillId="2" borderId="19" xfId="0" applyNumberFormat="1" applyFont="1" applyFill="1" applyBorder="1" applyAlignment="1">
      <alignment horizontal="right"/>
    </xf>
    <xf numFmtId="0" fontId="11" fillId="2" borderId="18" xfId="0" applyFont="1" applyFill="1" applyBorder="1"/>
    <xf numFmtId="0" fontId="11" fillId="0" borderId="0" xfId="0" applyNumberFormat="1" applyFont="1"/>
    <xf numFmtId="0" fontId="14" fillId="3" borderId="20" xfId="0" applyFont="1" applyFill="1" applyBorder="1" applyAlignment="1">
      <alignment horizontal="center"/>
    </xf>
    <xf numFmtId="0" fontId="14" fillId="3" borderId="0" xfId="0" applyFont="1" applyFill="1" applyBorder="1"/>
    <xf numFmtId="4" fontId="22" fillId="3" borderId="20" xfId="0" applyNumberFormat="1" applyFont="1" applyFill="1" applyBorder="1" applyAlignment="1">
      <alignment horizontal="right"/>
    </xf>
    <xf numFmtId="4" fontId="14" fillId="3" borderId="18" xfId="0" applyNumberFormat="1" applyFont="1" applyFill="1" applyBorder="1" applyAlignment="1">
      <alignment horizontal="right"/>
    </xf>
    <xf numFmtId="4" fontId="14" fillId="3" borderId="19" xfId="0" applyNumberFormat="1" applyFont="1" applyFill="1" applyBorder="1" applyAlignment="1">
      <alignment horizontal="right"/>
    </xf>
    <xf numFmtId="0" fontId="11" fillId="3" borderId="21" xfId="0" applyFont="1" applyFill="1" applyBorder="1"/>
    <xf numFmtId="0" fontId="14" fillId="2" borderId="8" xfId="0" applyFont="1" applyFill="1" applyBorder="1" applyAlignment="1">
      <alignment horizontal="left"/>
    </xf>
    <xf numFmtId="4" fontId="14" fillId="2" borderId="11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/>
    </xf>
    <xf numFmtId="4" fontId="11" fillId="3" borderId="11" xfId="0" applyNumberFormat="1" applyFont="1" applyFill="1" applyBorder="1" applyAlignment="1">
      <alignment vertical="center" wrapText="1"/>
    </xf>
    <xf numFmtId="4" fontId="11" fillId="3" borderId="12" xfId="0" applyNumberFormat="1" applyFont="1" applyFill="1" applyBorder="1" applyAlignment="1">
      <alignment vertical="center" wrapText="1"/>
    </xf>
    <xf numFmtId="0" fontId="11" fillId="3" borderId="12" xfId="0" applyFont="1" applyFill="1" applyBorder="1" applyAlignment="1">
      <alignment vertical="center" wrapText="1"/>
    </xf>
    <xf numFmtId="164" fontId="11" fillId="0" borderId="0" xfId="0" applyNumberFormat="1" applyFont="1"/>
    <xf numFmtId="4" fontId="11" fillId="3" borderId="11" xfId="0" applyNumberFormat="1" applyFont="1" applyFill="1" applyBorder="1" applyAlignment="1">
      <alignment horizontal="right" vertical="center" wrapText="1"/>
    </xf>
    <xf numFmtId="4" fontId="11" fillId="3" borderId="12" xfId="0" applyNumberFormat="1" applyFont="1" applyFill="1" applyBorder="1" applyAlignment="1">
      <alignment horizontal="right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0" borderId="24" xfId="0" applyFont="1" applyBorder="1" applyAlignment="1"/>
    <xf numFmtId="4" fontId="11" fillId="0" borderId="11" xfId="0" applyNumberFormat="1" applyFont="1" applyBorder="1" applyAlignment="1">
      <alignment horizontal="right"/>
    </xf>
    <xf numFmtId="4" fontId="11" fillId="0" borderId="25" xfId="0" applyNumberFormat="1" applyFont="1" applyFill="1" applyBorder="1" applyAlignment="1">
      <alignment horizontal="center" vertical="center" wrapText="1"/>
    </xf>
    <xf numFmtId="0" fontId="11" fillId="0" borderId="26" xfId="0" applyFont="1" applyBorder="1"/>
    <xf numFmtId="0" fontId="14" fillId="4" borderId="27" xfId="0" applyFont="1" applyFill="1" applyBorder="1" applyAlignment="1">
      <alignment horizontal="left"/>
    </xf>
    <xf numFmtId="0" fontId="14" fillId="4" borderId="28" xfId="0" applyFont="1" applyFill="1" applyBorder="1"/>
    <xf numFmtId="4" fontId="14" fillId="4" borderId="29" xfId="0" applyNumberFormat="1" applyFont="1" applyFill="1" applyBorder="1" applyAlignment="1">
      <alignment horizontal="right"/>
    </xf>
    <xf numFmtId="4" fontId="14" fillId="4" borderId="30" xfId="0" applyNumberFormat="1" applyFont="1" applyFill="1" applyBorder="1" applyAlignment="1">
      <alignment horizontal="right"/>
    </xf>
    <xf numFmtId="4" fontId="14" fillId="4" borderId="31" xfId="0" applyNumberFormat="1" applyFont="1" applyFill="1" applyBorder="1" applyAlignment="1">
      <alignment horizontal="right"/>
    </xf>
    <xf numFmtId="0" fontId="11" fillId="4" borderId="32" xfId="0" applyFont="1" applyFill="1" applyBorder="1"/>
    <xf numFmtId="0" fontId="14" fillId="0" borderId="0" xfId="0" applyFont="1" applyBorder="1" applyAlignment="1">
      <alignment horizontal="left"/>
    </xf>
    <xf numFmtId="4" fontId="14" fillId="0" borderId="20" xfId="0" applyNumberFormat="1" applyFont="1" applyBorder="1" applyAlignment="1">
      <alignment horizontal="right"/>
    </xf>
    <xf numFmtId="4" fontId="14" fillId="0" borderId="21" xfId="0" applyNumberFormat="1" applyFont="1" applyBorder="1" applyAlignment="1">
      <alignment horizontal="right"/>
    </xf>
    <xf numFmtId="4" fontId="14" fillId="0" borderId="0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left" wrapText="1"/>
    </xf>
    <xf numFmtId="9" fontId="16" fillId="0" borderId="0" xfId="0" applyNumberFormat="1" applyFont="1" applyFill="1" applyBorder="1" applyAlignment="1">
      <alignment horizontal="left"/>
    </xf>
    <xf numFmtId="4" fontId="11" fillId="0" borderId="20" xfId="0" applyNumberFormat="1" applyFont="1" applyBorder="1"/>
    <xf numFmtId="4" fontId="14" fillId="0" borderId="20" xfId="0" applyNumberFormat="1" applyFont="1" applyBorder="1"/>
    <xf numFmtId="3" fontId="14" fillId="0" borderId="0" xfId="0" applyNumberFormat="1" applyFont="1" applyBorder="1" applyAlignment="1">
      <alignment horizontal="right"/>
    </xf>
    <xf numFmtId="4" fontId="14" fillId="0" borderId="0" xfId="0" applyNumberFormat="1" applyFont="1" applyBorder="1" applyAlignment="1">
      <alignment horizontal="left"/>
    </xf>
    <xf numFmtId="4" fontId="14" fillId="0" borderId="29" xfId="0" applyNumberFormat="1" applyFont="1" applyBorder="1"/>
    <xf numFmtId="4" fontId="16" fillId="0" borderId="30" xfId="0" applyNumberFormat="1" applyFont="1" applyBorder="1"/>
    <xf numFmtId="3" fontId="16" fillId="0" borderId="0" xfId="0" applyNumberFormat="1" applyFont="1" applyBorder="1"/>
    <xf numFmtId="4" fontId="16" fillId="0" borderId="0" xfId="0" applyNumberFormat="1" applyFont="1" applyBorder="1"/>
    <xf numFmtId="0" fontId="18" fillId="0" borderId="0" xfId="0" applyFont="1" applyAlignment="1">
      <alignment horizontal="left" wrapText="1"/>
    </xf>
    <xf numFmtId="0" fontId="23" fillId="0" borderId="0" xfId="0" applyFont="1"/>
    <xf numFmtId="0" fontId="14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" xfId="0" applyFont="1" applyBorder="1" applyAlignment="1"/>
    <xf numFmtId="0" fontId="11" fillId="0" borderId="9" xfId="0" applyFont="1" applyBorder="1" applyAlignment="1"/>
    <xf numFmtId="4" fontId="21" fillId="0" borderId="13" xfId="0" applyNumberFormat="1" applyFont="1" applyFill="1" applyBorder="1" applyAlignment="1">
      <alignment horizontal="center" vertical="center" wrapText="1"/>
    </xf>
    <xf numFmtId="4" fontId="21" fillId="0" borderId="17" xfId="0" applyNumberFormat="1" applyFont="1" applyFill="1" applyBorder="1" applyAlignment="1">
      <alignment horizontal="center" vertical="center" wrapText="1"/>
    </xf>
    <xf numFmtId="4" fontId="21" fillId="0" borderId="14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/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</cellXfs>
  <cellStyles count="3">
    <cellStyle name="Normaallaad" xfId="0" builtinId="0"/>
    <cellStyle name="Normaallaad 4" xfId="2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B1" zoomScale="90" zoomScaleNormal="90" workbookViewId="0">
      <selection activeCell="G14" sqref="G14:G16"/>
    </sheetView>
  </sheetViews>
  <sheetFormatPr defaultColWidth="9.140625" defaultRowHeight="15" x14ac:dyDescent="0.25"/>
  <cols>
    <col min="1" max="1" width="5.42578125" style="36" customWidth="1"/>
    <col min="2" max="2" width="7.7109375" style="36" customWidth="1"/>
    <col min="3" max="3" width="7.85546875" style="36" customWidth="1"/>
    <col min="4" max="4" width="53.7109375" style="36" customWidth="1"/>
    <col min="5" max="5" width="16.42578125" style="36" customWidth="1"/>
    <col min="6" max="6" width="16.5703125" style="36" customWidth="1"/>
    <col min="7" max="7" width="25.85546875" style="36" customWidth="1"/>
    <col min="8" max="8" width="25" style="36" customWidth="1"/>
    <col min="9" max="9" width="16.28515625" style="36" customWidth="1"/>
    <col min="10" max="10" width="11.42578125" style="36" bestFit="1" customWidth="1"/>
    <col min="11" max="11" width="10.42578125" style="36" bestFit="1" customWidth="1"/>
    <col min="12" max="16384" width="9.140625" style="36"/>
  </cols>
  <sheetData>
    <row r="1" spans="1:12" x14ac:dyDescent="0.25">
      <c r="H1" s="37" t="s">
        <v>59</v>
      </c>
    </row>
    <row r="2" spans="1:12" ht="15" customHeight="1" x14ac:dyDescent="0.25"/>
    <row r="3" spans="1:12" ht="18.75" x14ac:dyDescent="0.3">
      <c r="A3" s="131" t="s">
        <v>56</v>
      </c>
      <c r="B3" s="131"/>
      <c r="C3" s="131"/>
      <c r="D3" s="131"/>
      <c r="E3" s="131"/>
      <c r="F3" s="131"/>
      <c r="G3" s="131"/>
      <c r="H3" s="131"/>
    </row>
    <row r="4" spans="1:12" ht="16.5" customHeight="1" x14ac:dyDescent="0.25">
      <c r="F4" s="38"/>
      <c r="G4" s="38"/>
      <c r="J4" s="39"/>
    </row>
    <row r="5" spans="1:12" x14ac:dyDescent="0.25">
      <c r="C5" s="40" t="s">
        <v>0</v>
      </c>
      <c r="D5" s="41" t="s">
        <v>54</v>
      </c>
      <c r="F5" s="38"/>
      <c r="G5" s="38"/>
      <c r="J5" s="39"/>
      <c r="K5" s="42"/>
      <c r="L5" s="43"/>
    </row>
    <row r="6" spans="1:12" x14ac:dyDescent="0.25">
      <c r="C6" s="40" t="s">
        <v>2</v>
      </c>
      <c r="D6" s="44" t="s">
        <v>3</v>
      </c>
      <c r="F6" s="38"/>
      <c r="G6" s="38"/>
      <c r="H6" s="45"/>
      <c r="J6" s="39"/>
      <c r="K6" s="42"/>
      <c r="L6" s="43"/>
    </row>
    <row r="7" spans="1:12" ht="15.6" x14ac:dyDescent="0.3">
      <c r="F7" s="38"/>
      <c r="G7" s="38"/>
      <c r="H7" s="46"/>
      <c r="I7" s="47"/>
    </row>
    <row r="8" spans="1:12" ht="17.25" x14ac:dyDescent="0.25">
      <c r="D8" s="48" t="s">
        <v>4</v>
      </c>
      <c r="E8" s="49">
        <v>19.8</v>
      </c>
      <c r="F8" s="41" t="s">
        <v>52</v>
      </c>
      <c r="G8" s="50"/>
    </row>
    <row r="9" spans="1:12" ht="16.149999999999999" x14ac:dyDescent="0.3">
      <c r="D9" s="48" t="s">
        <v>5</v>
      </c>
      <c r="E9" s="49">
        <v>1374</v>
      </c>
      <c r="F9" s="41" t="s">
        <v>52</v>
      </c>
      <c r="G9" s="51"/>
      <c r="I9" s="47"/>
    </row>
    <row r="10" spans="1:12" ht="14.45" thickBot="1" x14ac:dyDescent="0.3">
      <c r="D10" s="47"/>
    </row>
    <row r="11" spans="1:12" ht="17.25" x14ac:dyDescent="0.25">
      <c r="B11" s="52" t="s">
        <v>6</v>
      </c>
      <c r="C11" s="53"/>
      <c r="D11" s="53"/>
      <c r="E11" s="54" t="s">
        <v>53</v>
      </c>
      <c r="F11" s="55" t="s">
        <v>7</v>
      </c>
      <c r="G11" s="56" t="s">
        <v>8</v>
      </c>
      <c r="H11" s="57" t="s">
        <v>9</v>
      </c>
    </row>
    <row r="12" spans="1:12" ht="15" customHeight="1" x14ac:dyDescent="0.25">
      <c r="B12" s="58"/>
      <c r="C12" s="59" t="s">
        <v>10</v>
      </c>
      <c r="D12" s="60"/>
      <c r="E12" s="61">
        <f>F12/$E$8</f>
        <v>0.51212121212121209</v>
      </c>
      <c r="F12" s="62">
        <f>Annuiteetgraafik_Prokuratuur!F16</f>
        <v>10.14</v>
      </c>
      <c r="G12" s="132" t="s">
        <v>11</v>
      </c>
      <c r="H12" s="63"/>
      <c r="I12" s="64"/>
    </row>
    <row r="13" spans="1:12" ht="15" customHeight="1" x14ac:dyDescent="0.25">
      <c r="B13" s="65">
        <v>400</v>
      </c>
      <c r="C13" s="134" t="s">
        <v>12</v>
      </c>
      <c r="D13" s="135"/>
      <c r="E13" s="66">
        <v>1.67</v>
      </c>
      <c r="F13" s="67">
        <f>E13*$E$8</f>
        <v>33.066000000000003</v>
      </c>
      <c r="G13" s="133"/>
      <c r="H13" s="63"/>
    </row>
    <row r="14" spans="1:12" ht="15" customHeight="1" x14ac:dyDescent="0.25">
      <c r="B14" s="65">
        <v>100</v>
      </c>
      <c r="C14" s="68" t="s">
        <v>13</v>
      </c>
      <c r="D14" s="69"/>
      <c r="E14" s="66">
        <v>0.38</v>
      </c>
      <c r="F14" s="67">
        <f>E14*$E$8</f>
        <v>7.524</v>
      </c>
      <c r="G14" s="136" t="s">
        <v>60</v>
      </c>
      <c r="H14" s="63"/>
    </row>
    <row r="15" spans="1:12" ht="15" customHeight="1" x14ac:dyDescent="0.25">
      <c r="B15" s="65">
        <v>200</v>
      </c>
      <c r="C15" s="70" t="s">
        <v>14</v>
      </c>
      <c r="D15" s="71"/>
      <c r="E15" s="66">
        <f>F15/$E$8</f>
        <v>0.43541999999999997</v>
      </c>
      <c r="F15" s="67">
        <f>7.9827*1.08</f>
        <v>8.6213160000000002</v>
      </c>
      <c r="G15" s="137"/>
      <c r="H15" s="63"/>
      <c r="I15" s="72"/>
    </row>
    <row r="16" spans="1:12" ht="15" customHeight="1" x14ac:dyDescent="0.25">
      <c r="B16" s="65">
        <v>500</v>
      </c>
      <c r="C16" s="73" t="s">
        <v>15</v>
      </c>
      <c r="D16" s="74"/>
      <c r="E16" s="66">
        <f>F16/$E$8</f>
        <v>6.8838383838383836E-3</v>
      </c>
      <c r="F16" s="67">
        <v>0.1363</v>
      </c>
      <c r="G16" s="138"/>
      <c r="H16" s="63"/>
      <c r="I16" s="72"/>
      <c r="J16" s="75"/>
    </row>
    <row r="17" spans="2:10" x14ac:dyDescent="0.25">
      <c r="B17" s="76"/>
      <c r="C17" s="77" t="s">
        <v>16</v>
      </c>
      <c r="D17" s="77"/>
      <c r="E17" s="78">
        <f>SUM(E12:E16)</f>
        <v>3.0044250505050507</v>
      </c>
      <c r="F17" s="79">
        <f>SUM(F12:F16)</f>
        <v>59.487616000000003</v>
      </c>
      <c r="G17" s="80"/>
      <c r="H17" s="81"/>
      <c r="I17" s="72"/>
      <c r="J17" s="82"/>
    </row>
    <row r="18" spans="2:10" x14ac:dyDescent="0.25">
      <c r="B18" s="83"/>
      <c r="C18" s="84"/>
      <c r="D18" s="84"/>
      <c r="E18" s="85"/>
      <c r="F18" s="86"/>
      <c r="G18" s="87"/>
      <c r="H18" s="88"/>
      <c r="I18" s="64"/>
    </row>
    <row r="19" spans="2:10" ht="17.25" x14ac:dyDescent="0.25">
      <c r="B19" s="89" t="s">
        <v>17</v>
      </c>
      <c r="C19" s="77"/>
      <c r="D19" s="77"/>
      <c r="E19" s="90" t="s">
        <v>53</v>
      </c>
      <c r="F19" s="91" t="s">
        <v>7</v>
      </c>
      <c r="G19" s="92" t="s">
        <v>8</v>
      </c>
      <c r="H19" s="93" t="s">
        <v>9</v>
      </c>
      <c r="I19" s="64"/>
    </row>
    <row r="20" spans="2:10" ht="15.75" customHeight="1" x14ac:dyDescent="0.25">
      <c r="B20" s="65">
        <v>300</v>
      </c>
      <c r="C20" s="135" t="s">
        <v>18</v>
      </c>
      <c r="D20" s="139"/>
      <c r="E20" s="94">
        <v>2.5499999999999998</v>
      </c>
      <c r="F20" s="95">
        <f>E20*E8</f>
        <v>50.489999999999995</v>
      </c>
      <c r="G20" s="140" t="s">
        <v>19</v>
      </c>
      <c r="H20" s="96"/>
    </row>
    <row r="21" spans="2:10" ht="15" customHeight="1" x14ac:dyDescent="0.25">
      <c r="B21" s="65">
        <v>600</v>
      </c>
      <c r="C21" s="70" t="s">
        <v>20</v>
      </c>
      <c r="D21" s="71"/>
      <c r="E21" s="94"/>
      <c r="F21" s="95"/>
      <c r="G21" s="141"/>
      <c r="H21" s="96"/>
      <c r="I21" s="64"/>
    </row>
    <row r="22" spans="2:10" ht="15" customHeight="1" x14ac:dyDescent="0.25">
      <c r="B22" s="65"/>
      <c r="C22" s="70">
        <v>610</v>
      </c>
      <c r="D22" s="71" t="s">
        <v>21</v>
      </c>
      <c r="E22" s="94">
        <f t="shared" ref="E22:E25" si="0">F22/$E$8</f>
        <v>1.2076919191919191</v>
      </c>
      <c r="F22" s="95">
        <v>23.912299999999998</v>
      </c>
      <c r="G22" s="141"/>
      <c r="H22" s="96"/>
      <c r="I22" s="97"/>
    </row>
    <row r="23" spans="2:10" x14ac:dyDescent="0.25">
      <c r="B23" s="65"/>
      <c r="C23" s="70">
        <v>620</v>
      </c>
      <c r="D23" s="71" t="s">
        <v>22</v>
      </c>
      <c r="E23" s="98" t="s">
        <v>50</v>
      </c>
      <c r="F23" s="99" t="s">
        <v>50</v>
      </c>
      <c r="G23" s="141"/>
      <c r="H23" s="100" t="s">
        <v>57</v>
      </c>
      <c r="I23" s="97"/>
    </row>
    <row r="24" spans="2:10" x14ac:dyDescent="0.25">
      <c r="B24" s="65"/>
      <c r="C24" s="70">
        <v>630</v>
      </c>
      <c r="D24" s="71" t="s">
        <v>23</v>
      </c>
      <c r="E24" s="94">
        <f t="shared" si="0"/>
        <v>4.9212121212121214E-2</v>
      </c>
      <c r="F24" s="95">
        <v>0.97440000000000004</v>
      </c>
      <c r="G24" s="141"/>
      <c r="H24" s="96"/>
      <c r="I24" s="72"/>
    </row>
    <row r="25" spans="2:10" ht="15.75" customHeight="1" x14ac:dyDescent="0.25">
      <c r="B25" s="65">
        <v>700</v>
      </c>
      <c r="C25" s="135" t="s">
        <v>24</v>
      </c>
      <c r="D25" s="139"/>
      <c r="E25" s="94">
        <f t="shared" si="0"/>
        <v>0.12783333333333333</v>
      </c>
      <c r="F25" s="99">
        <v>2.5310999999999999</v>
      </c>
      <c r="G25" s="142"/>
      <c r="H25" s="100"/>
      <c r="I25" s="72"/>
    </row>
    <row r="26" spans="2:10" ht="15.75" customHeight="1" x14ac:dyDescent="0.25">
      <c r="B26" s="65"/>
      <c r="C26" s="101" t="s">
        <v>25</v>
      </c>
      <c r="D26" s="101"/>
      <c r="E26" s="102" t="s">
        <v>50</v>
      </c>
      <c r="F26" s="99" t="s">
        <v>50</v>
      </c>
      <c r="G26" s="103"/>
      <c r="H26" s="104"/>
      <c r="I26" s="64"/>
    </row>
    <row r="27" spans="2:10" ht="15.75" thickBot="1" x14ac:dyDescent="0.3">
      <c r="B27" s="105"/>
      <c r="C27" s="106" t="s">
        <v>26</v>
      </c>
      <c r="D27" s="106"/>
      <c r="E27" s="107">
        <f>SUM(E20:E25)</f>
        <v>3.9347373737373732</v>
      </c>
      <c r="F27" s="108">
        <f>SUM(F20:F26)</f>
        <v>77.907799999999995</v>
      </c>
      <c r="G27" s="109"/>
      <c r="H27" s="110"/>
      <c r="I27" s="64"/>
    </row>
    <row r="28" spans="2:10" ht="17.25" customHeight="1" x14ac:dyDescent="0.25">
      <c r="B28" s="111"/>
      <c r="C28" s="51"/>
      <c r="D28" s="51"/>
      <c r="E28" s="112"/>
      <c r="F28" s="113"/>
      <c r="G28" s="114"/>
      <c r="I28" s="64"/>
    </row>
    <row r="29" spans="2:10" ht="15" customHeight="1" x14ac:dyDescent="0.25">
      <c r="B29" s="129" t="s">
        <v>27</v>
      </c>
      <c r="C29" s="129"/>
      <c r="D29" s="129"/>
      <c r="E29" s="112">
        <f>E27+E17</f>
        <v>6.9391624242424239</v>
      </c>
      <c r="F29" s="115">
        <f>ROUND(F27+F17,2)</f>
        <v>137.4</v>
      </c>
      <c r="G29" s="116"/>
      <c r="H29" s="72"/>
    </row>
    <row r="30" spans="2:10" x14ac:dyDescent="0.25">
      <c r="B30" s="111" t="s">
        <v>28</v>
      </c>
      <c r="C30" s="117"/>
      <c r="D30" s="118">
        <v>0.2</v>
      </c>
      <c r="E30" s="119">
        <f>E29*D30</f>
        <v>1.3878324848484849</v>
      </c>
      <c r="F30" s="113">
        <f>ROUND(F29*D30,2)</f>
        <v>27.48</v>
      </c>
    </row>
    <row r="31" spans="2:10" x14ac:dyDescent="0.25">
      <c r="B31" s="51" t="s">
        <v>29</v>
      </c>
      <c r="C31" s="51"/>
      <c r="D31" s="51"/>
      <c r="E31" s="120">
        <f>E30+E29</f>
        <v>8.3269949090909083</v>
      </c>
      <c r="F31" s="113">
        <f>F30+F29</f>
        <v>164.88</v>
      </c>
      <c r="G31" s="114"/>
    </row>
    <row r="32" spans="2:10" x14ac:dyDescent="0.25">
      <c r="B32" s="51" t="s">
        <v>30</v>
      </c>
      <c r="C32" s="51"/>
      <c r="D32" s="51"/>
      <c r="E32" s="120"/>
      <c r="F32" s="113">
        <f>F29*G32</f>
        <v>1648.8000000000002</v>
      </c>
      <c r="G32" s="121">
        <v>12</v>
      </c>
      <c r="H32" s="122" t="s">
        <v>31</v>
      </c>
    </row>
    <row r="33" spans="2:8" ht="15.75" thickBot="1" x14ac:dyDescent="0.3">
      <c r="B33" s="51" t="s">
        <v>32</v>
      </c>
      <c r="C33" s="51"/>
      <c r="D33" s="51"/>
      <c r="E33" s="123"/>
      <c r="F33" s="124">
        <f>F31*G33</f>
        <v>1978.56</v>
      </c>
      <c r="G33" s="125">
        <v>12</v>
      </c>
      <c r="H33" s="126" t="s">
        <v>31</v>
      </c>
    </row>
    <row r="34" spans="2:8" ht="15.75" x14ac:dyDescent="0.25">
      <c r="B34" s="130"/>
      <c r="C34" s="130"/>
      <c r="D34" s="130"/>
      <c r="E34" s="130"/>
      <c r="F34" s="130"/>
      <c r="G34" s="127"/>
      <c r="H34" s="46"/>
    </row>
    <row r="35" spans="2:8" ht="15.75" x14ac:dyDescent="0.25">
      <c r="B35" s="46"/>
      <c r="C35" s="46"/>
      <c r="D35" s="46"/>
      <c r="E35" s="46"/>
      <c r="F35" s="46"/>
      <c r="G35" s="46"/>
      <c r="H35" s="46"/>
    </row>
    <row r="36" spans="2:8" ht="15.75" x14ac:dyDescent="0.25">
      <c r="B36" s="46"/>
      <c r="C36" s="46"/>
      <c r="D36" s="46"/>
      <c r="E36" s="46"/>
      <c r="F36" s="46"/>
      <c r="G36" s="46"/>
      <c r="H36" s="46"/>
    </row>
    <row r="37" spans="2:8" ht="15.75" x14ac:dyDescent="0.25">
      <c r="B37" s="46"/>
      <c r="C37" s="46"/>
      <c r="D37" s="46"/>
      <c r="E37" s="46"/>
      <c r="F37" s="46"/>
      <c r="G37" s="46"/>
      <c r="H37" s="46"/>
    </row>
    <row r="38" spans="2:8" x14ac:dyDescent="0.25">
      <c r="B38" s="47" t="s">
        <v>33</v>
      </c>
      <c r="C38" s="47"/>
      <c r="D38" s="47"/>
      <c r="E38" s="47" t="s">
        <v>34</v>
      </c>
    </row>
    <row r="40" spans="2:8" x14ac:dyDescent="0.25">
      <c r="B40" s="128" t="s">
        <v>35</v>
      </c>
      <c r="C40" s="128"/>
      <c r="D40" s="128"/>
      <c r="E40" s="128" t="s">
        <v>35</v>
      </c>
      <c r="F40" s="128"/>
      <c r="G40" s="128"/>
    </row>
    <row r="41" spans="2:8" ht="15.75" x14ac:dyDescent="0.25">
      <c r="B41" s="46"/>
      <c r="C41" s="46"/>
      <c r="D41" s="46"/>
      <c r="E41" s="46"/>
      <c r="F41" s="46"/>
      <c r="G41" s="46"/>
      <c r="H41" s="46"/>
    </row>
  </sheetData>
  <mergeCells count="9">
    <mergeCell ref="B29:D29"/>
    <mergeCell ref="B34:F34"/>
    <mergeCell ref="A3:H3"/>
    <mergeCell ref="G12:G13"/>
    <mergeCell ref="C13:D13"/>
    <mergeCell ref="G14:G16"/>
    <mergeCell ref="C20:D20"/>
    <mergeCell ref="G20:G25"/>
    <mergeCell ref="C25:D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workbookViewId="0">
      <selection activeCell="K5" sqref="K5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9" width="9.140625" style="3"/>
    <col min="10" max="10" width="11.28515625" style="3" customWidth="1"/>
    <col min="11" max="16384" width="9.140625" style="3"/>
  </cols>
  <sheetData>
    <row r="1" spans="1:12" x14ac:dyDescent="0.25">
      <c r="A1" s="1"/>
      <c r="B1" s="1"/>
      <c r="C1" s="1"/>
      <c r="D1" s="1"/>
      <c r="E1" s="1"/>
      <c r="F1" s="1"/>
      <c r="G1" s="2"/>
    </row>
    <row r="2" spans="1:12" x14ac:dyDescent="0.25">
      <c r="A2" s="1"/>
      <c r="B2" s="1"/>
      <c r="C2" s="1"/>
      <c r="D2" s="1"/>
      <c r="E2" s="1"/>
      <c r="F2" s="4"/>
      <c r="G2" s="5"/>
    </row>
    <row r="3" spans="1:12" x14ac:dyDescent="0.25">
      <c r="A3" s="1"/>
      <c r="B3" s="1"/>
      <c r="C3" s="1"/>
      <c r="D3" s="1"/>
      <c r="E3" s="1"/>
      <c r="F3" s="4"/>
      <c r="G3" s="5"/>
      <c r="I3" s="3" t="s">
        <v>36</v>
      </c>
      <c r="K3" s="6">
        <v>0.27910000000000001</v>
      </c>
      <c r="L3" s="7"/>
    </row>
    <row r="4" spans="1:12" ht="21" x14ac:dyDescent="0.35">
      <c r="A4" s="1"/>
      <c r="B4" s="8" t="s">
        <v>51</v>
      </c>
      <c r="C4" s="1"/>
      <c r="D4" s="1"/>
      <c r="E4" s="9"/>
      <c r="F4" s="10"/>
      <c r="G4" s="1"/>
      <c r="I4" s="3" t="s">
        <v>1</v>
      </c>
      <c r="K4" s="11">
        <v>8.9899999999999994E-2</v>
      </c>
      <c r="L4" s="7"/>
    </row>
    <row r="5" spans="1:12" x14ac:dyDescent="0.25">
      <c r="A5" s="1"/>
      <c r="B5" s="1"/>
      <c r="C5" s="1"/>
      <c r="D5" s="1"/>
      <c r="E5" s="1"/>
      <c r="F5" s="10"/>
      <c r="G5" s="1"/>
      <c r="I5" s="3" t="s">
        <v>54</v>
      </c>
      <c r="K5" s="6">
        <v>3.9300000000000002E-2</v>
      </c>
      <c r="L5" s="7"/>
    </row>
    <row r="6" spans="1:12" x14ac:dyDescent="0.25">
      <c r="A6" s="1"/>
      <c r="B6" s="12" t="s">
        <v>37</v>
      </c>
      <c r="C6" s="13"/>
      <c r="D6" s="14"/>
      <c r="E6" s="15">
        <v>43101</v>
      </c>
      <c r="F6" s="16"/>
      <c r="G6" s="1"/>
    </row>
    <row r="7" spans="1:12" x14ac:dyDescent="0.25">
      <c r="A7" s="1"/>
      <c r="B7" s="17" t="s">
        <v>38</v>
      </c>
      <c r="C7" s="18"/>
      <c r="D7" s="19"/>
      <c r="E7" s="20">
        <v>60</v>
      </c>
      <c r="F7" s="21" t="s">
        <v>31</v>
      </c>
      <c r="G7" s="1"/>
    </row>
    <row r="8" spans="1:12" x14ac:dyDescent="0.25">
      <c r="A8" s="1"/>
      <c r="B8" s="17" t="s">
        <v>55</v>
      </c>
      <c r="C8" s="18"/>
      <c r="D8" s="19"/>
      <c r="E8" s="7">
        <f>31310.43-5*163.12</f>
        <v>30494.83</v>
      </c>
      <c r="F8" s="21" t="s">
        <v>39</v>
      </c>
      <c r="G8" s="1"/>
    </row>
    <row r="9" spans="1:12" x14ac:dyDescent="0.25">
      <c r="A9" s="1"/>
      <c r="B9" s="17" t="s">
        <v>40</v>
      </c>
      <c r="C9" s="18"/>
      <c r="D9" s="19"/>
      <c r="E9" s="22">
        <v>3.9300000000000002E-2</v>
      </c>
      <c r="F9" s="21"/>
      <c r="G9" s="1"/>
    </row>
    <row r="10" spans="1:12" x14ac:dyDescent="0.25">
      <c r="A10" s="1"/>
      <c r="B10" s="17" t="s">
        <v>41</v>
      </c>
      <c r="C10" s="18"/>
      <c r="D10" s="19"/>
      <c r="E10" s="23">
        <f>ROUND(E8*E9,2)</f>
        <v>1198.45</v>
      </c>
      <c r="F10" s="21" t="s">
        <v>39</v>
      </c>
      <c r="G10" s="35"/>
    </row>
    <row r="11" spans="1:12" x14ac:dyDescent="0.25">
      <c r="A11" s="1"/>
      <c r="B11" s="17" t="s">
        <v>42</v>
      </c>
      <c r="C11" s="18"/>
      <c r="D11" s="19"/>
      <c r="E11" s="23">
        <f>E10-E7*163.12*K5</f>
        <v>813.81304</v>
      </c>
      <c r="F11" s="21" t="s">
        <v>39</v>
      </c>
      <c r="G11" s="1"/>
    </row>
    <row r="12" spans="1:12" x14ac:dyDescent="0.25">
      <c r="A12" s="1"/>
      <c r="B12" s="24" t="s">
        <v>58</v>
      </c>
      <c r="C12" s="25"/>
      <c r="D12" s="26"/>
      <c r="E12" s="27">
        <v>4.3999999999999997E-2</v>
      </c>
      <c r="F12" s="28"/>
      <c r="G12" s="29"/>
    </row>
    <row r="13" spans="1:12" x14ac:dyDescent="0.25">
      <c r="A13" s="1"/>
      <c r="B13" s="20"/>
      <c r="C13" s="18"/>
      <c r="E13" s="30"/>
      <c r="F13" s="20"/>
      <c r="G13" s="29"/>
    </row>
    <row r="15" spans="1:12" ht="15.75" thickBot="1" x14ac:dyDescent="0.3">
      <c r="A15" s="31" t="s">
        <v>43</v>
      </c>
      <c r="B15" s="31" t="s">
        <v>44</v>
      </c>
      <c r="C15" s="31" t="s">
        <v>45</v>
      </c>
      <c r="D15" s="31" t="s">
        <v>46</v>
      </c>
      <c r="E15" s="31" t="s">
        <v>47</v>
      </c>
      <c r="F15" s="31" t="s">
        <v>48</v>
      </c>
      <c r="G15" s="31" t="s">
        <v>49</v>
      </c>
    </row>
    <row r="16" spans="1:12" x14ac:dyDescent="0.25">
      <c r="A16" s="32">
        <f>E6</f>
        <v>43101</v>
      </c>
      <c r="B16" s="33">
        <v>1</v>
      </c>
      <c r="C16" s="10">
        <f>E10</f>
        <v>1198.45</v>
      </c>
      <c r="D16" s="34">
        <f>ROUND(C16*$E$12/12,2)</f>
        <v>4.3899999999999997</v>
      </c>
      <c r="E16" s="34">
        <f>F16-D16</f>
        <v>5.7500000000000009</v>
      </c>
      <c r="F16" s="34">
        <f>ROUND(PMT($E$12/12,E7,-C16,E11),2)</f>
        <v>10.14</v>
      </c>
      <c r="G16" s="34">
        <f>C16-E16</f>
        <v>1192.7</v>
      </c>
    </row>
    <row r="17" spans="1:7" x14ac:dyDescent="0.25">
      <c r="A17" s="32">
        <f>EDATE(A16,1)</f>
        <v>43132</v>
      </c>
      <c r="B17" s="33">
        <v>2</v>
      </c>
      <c r="C17" s="10">
        <f>G16</f>
        <v>1192.7</v>
      </c>
      <c r="D17" s="34">
        <f t="shared" ref="D17:D75" si="0">ROUND(C17*$E$12/12,2)</f>
        <v>4.37</v>
      </c>
      <c r="E17" s="34">
        <f t="shared" ref="E17:E74" si="1">F17-D17</f>
        <v>5.7700000000000005</v>
      </c>
      <c r="F17" s="34">
        <f>F16</f>
        <v>10.14</v>
      </c>
      <c r="G17" s="34">
        <f t="shared" ref="G17:G75" si="2">C17-E17</f>
        <v>1186.93</v>
      </c>
    </row>
    <row r="18" spans="1:7" x14ac:dyDescent="0.25">
      <c r="A18" s="32">
        <f>EDATE(A17,1)</f>
        <v>43160</v>
      </c>
      <c r="B18" s="33">
        <v>3</v>
      </c>
      <c r="C18" s="10">
        <f>G17</f>
        <v>1186.93</v>
      </c>
      <c r="D18" s="34">
        <f t="shared" si="0"/>
        <v>4.3499999999999996</v>
      </c>
      <c r="E18" s="34">
        <f t="shared" si="1"/>
        <v>5.7900000000000009</v>
      </c>
      <c r="F18" s="34">
        <f t="shared" ref="F18:F75" si="3">F17</f>
        <v>10.14</v>
      </c>
      <c r="G18" s="34">
        <f t="shared" si="2"/>
        <v>1181.1400000000001</v>
      </c>
    </row>
    <row r="19" spans="1:7" x14ac:dyDescent="0.25">
      <c r="A19" s="32">
        <f t="shared" ref="A19:A75" si="4">EDATE(A18,1)</f>
        <v>43191</v>
      </c>
      <c r="B19" s="33">
        <v>4</v>
      </c>
      <c r="C19" s="10">
        <f t="shared" ref="C19:C75" si="5">G18</f>
        <v>1181.1400000000001</v>
      </c>
      <c r="D19" s="34">
        <f t="shared" si="0"/>
        <v>4.33</v>
      </c>
      <c r="E19" s="34">
        <f t="shared" si="1"/>
        <v>5.8100000000000005</v>
      </c>
      <c r="F19" s="34">
        <f t="shared" si="3"/>
        <v>10.14</v>
      </c>
      <c r="G19" s="34">
        <f t="shared" si="2"/>
        <v>1175.3300000000002</v>
      </c>
    </row>
    <row r="20" spans="1:7" x14ac:dyDescent="0.25">
      <c r="A20" s="32">
        <f t="shared" si="4"/>
        <v>43221</v>
      </c>
      <c r="B20" s="33">
        <v>5</v>
      </c>
      <c r="C20" s="10">
        <f t="shared" si="5"/>
        <v>1175.3300000000002</v>
      </c>
      <c r="D20" s="34">
        <f t="shared" si="0"/>
        <v>4.3099999999999996</v>
      </c>
      <c r="E20" s="34">
        <f t="shared" si="1"/>
        <v>5.830000000000001</v>
      </c>
      <c r="F20" s="34">
        <f t="shared" si="3"/>
        <v>10.14</v>
      </c>
      <c r="G20" s="34">
        <f t="shared" si="2"/>
        <v>1169.5000000000002</v>
      </c>
    </row>
    <row r="21" spans="1:7" x14ac:dyDescent="0.25">
      <c r="A21" s="32">
        <f t="shared" si="4"/>
        <v>43252</v>
      </c>
      <c r="B21" s="33">
        <v>6</v>
      </c>
      <c r="C21" s="10">
        <f t="shared" si="5"/>
        <v>1169.5000000000002</v>
      </c>
      <c r="D21" s="34">
        <f t="shared" si="0"/>
        <v>4.29</v>
      </c>
      <c r="E21" s="34">
        <f t="shared" si="1"/>
        <v>5.8500000000000005</v>
      </c>
      <c r="F21" s="34">
        <f t="shared" si="3"/>
        <v>10.14</v>
      </c>
      <c r="G21" s="34">
        <f t="shared" si="2"/>
        <v>1163.6500000000003</v>
      </c>
    </row>
    <row r="22" spans="1:7" x14ac:dyDescent="0.25">
      <c r="A22" s="32">
        <f t="shared" si="4"/>
        <v>43282</v>
      </c>
      <c r="B22" s="33">
        <v>7</v>
      </c>
      <c r="C22" s="10">
        <f t="shared" si="5"/>
        <v>1163.6500000000003</v>
      </c>
      <c r="D22" s="34">
        <f t="shared" si="0"/>
        <v>4.2699999999999996</v>
      </c>
      <c r="E22" s="34">
        <f t="shared" si="1"/>
        <v>5.870000000000001</v>
      </c>
      <c r="F22" s="34">
        <f t="shared" si="3"/>
        <v>10.14</v>
      </c>
      <c r="G22" s="34">
        <f t="shared" si="2"/>
        <v>1157.7800000000004</v>
      </c>
    </row>
    <row r="23" spans="1:7" x14ac:dyDescent="0.25">
      <c r="A23" s="32">
        <f t="shared" si="4"/>
        <v>43313</v>
      </c>
      <c r="B23" s="33">
        <v>8</v>
      </c>
      <c r="C23" s="10">
        <f t="shared" si="5"/>
        <v>1157.7800000000004</v>
      </c>
      <c r="D23" s="34">
        <f t="shared" si="0"/>
        <v>4.25</v>
      </c>
      <c r="E23" s="34">
        <f t="shared" si="1"/>
        <v>5.8900000000000006</v>
      </c>
      <c r="F23" s="34">
        <f t="shared" si="3"/>
        <v>10.14</v>
      </c>
      <c r="G23" s="34">
        <f t="shared" si="2"/>
        <v>1151.8900000000003</v>
      </c>
    </row>
    <row r="24" spans="1:7" x14ac:dyDescent="0.25">
      <c r="A24" s="32">
        <f t="shared" si="4"/>
        <v>43344</v>
      </c>
      <c r="B24" s="33">
        <v>9</v>
      </c>
      <c r="C24" s="10">
        <f t="shared" si="5"/>
        <v>1151.8900000000003</v>
      </c>
      <c r="D24" s="34">
        <f t="shared" si="0"/>
        <v>4.22</v>
      </c>
      <c r="E24" s="34">
        <f t="shared" si="1"/>
        <v>5.9200000000000008</v>
      </c>
      <c r="F24" s="34">
        <f t="shared" si="3"/>
        <v>10.14</v>
      </c>
      <c r="G24" s="34">
        <f t="shared" si="2"/>
        <v>1145.9700000000003</v>
      </c>
    </row>
    <row r="25" spans="1:7" x14ac:dyDescent="0.25">
      <c r="A25" s="32">
        <f t="shared" si="4"/>
        <v>43374</v>
      </c>
      <c r="B25" s="33">
        <v>10</v>
      </c>
      <c r="C25" s="10">
        <f t="shared" si="5"/>
        <v>1145.9700000000003</v>
      </c>
      <c r="D25" s="34">
        <f t="shared" si="0"/>
        <v>4.2</v>
      </c>
      <c r="E25" s="34">
        <f t="shared" si="1"/>
        <v>5.94</v>
      </c>
      <c r="F25" s="34">
        <f t="shared" si="3"/>
        <v>10.14</v>
      </c>
      <c r="G25" s="34">
        <f t="shared" si="2"/>
        <v>1140.0300000000002</v>
      </c>
    </row>
    <row r="26" spans="1:7" x14ac:dyDescent="0.25">
      <c r="A26" s="32">
        <f t="shared" si="4"/>
        <v>43405</v>
      </c>
      <c r="B26" s="33">
        <v>11</v>
      </c>
      <c r="C26" s="10">
        <f t="shared" si="5"/>
        <v>1140.0300000000002</v>
      </c>
      <c r="D26" s="34">
        <f t="shared" si="0"/>
        <v>4.18</v>
      </c>
      <c r="E26" s="34">
        <f t="shared" si="1"/>
        <v>5.9600000000000009</v>
      </c>
      <c r="F26" s="34">
        <f t="shared" si="3"/>
        <v>10.14</v>
      </c>
      <c r="G26" s="34">
        <f t="shared" si="2"/>
        <v>1134.0700000000002</v>
      </c>
    </row>
    <row r="27" spans="1:7" x14ac:dyDescent="0.25">
      <c r="A27" s="32">
        <f t="shared" si="4"/>
        <v>43435</v>
      </c>
      <c r="B27" s="33">
        <v>12</v>
      </c>
      <c r="C27" s="10">
        <f t="shared" si="5"/>
        <v>1134.0700000000002</v>
      </c>
      <c r="D27" s="34">
        <f t="shared" si="0"/>
        <v>4.16</v>
      </c>
      <c r="E27" s="34">
        <f t="shared" si="1"/>
        <v>5.98</v>
      </c>
      <c r="F27" s="34">
        <f t="shared" si="3"/>
        <v>10.14</v>
      </c>
      <c r="G27" s="34">
        <f t="shared" si="2"/>
        <v>1128.0900000000001</v>
      </c>
    </row>
    <row r="28" spans="1:7" x14ac:dyDescent="0.25">
      <c r="A28" s="32">
        <f t="shared" si="4"/>
        <v>43466</v>
      </c>
      <c r="B28" s="33">
        <v>13</v>
      </c>
      <c r="C28" s="10">
        <f t="shared" si="5"/>
        <v>1128.0900000000001</v>
      </c>
      <c r="D28" s="34">
        <f t="shared" si="0"/>
        <v>4.1399999999999997</v>
      </c>
      <c r="E28" s="34">
        <f t="shared" si="1"/>
        <v>6.0000000000000009</v>
      </c>
      <c r="F28" s="34">
        <f t="shared" si="3"/>
        <v>10.14</v>
      </c>
      <c r="G28" s="34">
        <f t="shared" si="2"/>
        <v>1122.0900000000001</v>
      </c>
    </row>
    <row r="29" spans="1:7" x14ac:dyDescent="0.25">
      <c r="A29" s="32">
        <f t="shared" si="4"/>
        <v>43497</v>
      </c>
      <c r="B29" s="33">
        <v>14</v>
      </c>
      <c r="C29" s="10">
        <f t="shared" si="5"/>
        <v>1122.0900000000001</v>
      </c>
      <c r="D29" s="34">
        <f t="shared" si="0"/>
        <v>4.1100000000000003</v>
      </c>
      <c r="E29" s="34">
        <f t="shared" si="1"/>
        <v>6.03</v>
      </c>
      <c r="F29" s="34">
        <f t="shared" si="3"/>
        <v>10.14</v>
      </c>
      <c r="G29" s="34">
        <f t="shared" si="2"/>
        <v>1116.0600000000002</v>
      </c>
    </row>
    <row r="30" spans="1:7" x14ac:dyDescent="0.25">
      <c r="A30" s="32">
        <f t="shared" si="4"/>
        <v>43525</v>
      </c>
      <c r="B30" s="33">
        <v>15</v>
      </c>
      <c r="C30" s="10">
        <f t="shared" si="5"/>
        <v>1116.0600000000002</v>
      </c>
      <c r="D30" s="34">
        <f t="shared" si="0"/>
        <v>4.09</v>
      </c>
      <c r="E30" s="34">
        <f t="shared" si="1"/>
        <v>6.0500000000000007</v>
      </c>
      <c r="F30" s="34">
        <f t="shared" si="3"/>
        <v>10.14</v>
      </c>
      <c r="G30" s="34">
        <f t="shared" si="2"/>
        <v>1110.0100000000002</v>
      </c>
    </row>
    <row r="31" spans="1:7" x14ac:dyDescent="0.25">
      <c r="A31" s="32">
        <f t="shared" si="4"/>
        <v>43556</v>
      </c>
      <c r="B31" s="33">
        <v>16</v>
      </c>
      <c r="C31" s="10">
        <f t="shared" si="5"/>
        <v>1110.0100000000002</v>
      </c>
      <c r="D31" s="34">
        <f t="shared" si="0"/>
        <v>4.07</v>
      </c>
      <c r="E31" s="34">
        <f t="shared" si="1"/>
        <v>6.07</v>
      </c>
      <c r="F31" s="34">
        <f t="shared" si="3"/>
        <v>10.14</v>
      </c>
      <c r="G31" s="34">
        <f t="shared" si="2"/>
        <v>1103.9400000000003</v>
      </c>
    </row>
    <row r="32" spans="1:7" x14ac:dyDescent="0.25">
      <c r="A32" s="32">
        <f t="shared" si="4"/>
        <v>43586</v>
      </c>
      <c r="B32" s="33">
        <v>17</v>
      </c>
      <c r="C32" s="10">
        <f t="shared" si="5"/>
        <v>1103.9400000000003</v>
      </c>
      <c r="D32" s="34">
        <f t="shared" si="0"/>
        <v>4.05</v>
      </c>
      <c r="E32" s="34">
        <f t="shared" si="1"/>
        <v>6.0900000000000007</v>
      </c>
      <c r="F32" s="34">
        <f t="shared" si="3"/>
        <v>10.14</v>
      </c>
      <c r="G32" s="34">
        <f t="shared" si="2"/>
        <v>1097.8500000000004</v>
      </c>
    </row>
    <row r="33" spans="1:7" x14ac:dyDescent="0.25">
      <c r="A33" s="32">
        <f t="shared" si="4"/>
        <v>43617</v>
      </c>
      <c r="B33" s="33">
        <v>18</v>
      </c>
      <c r="C33" s="10">
        <f t="shared" si="5"/>
        <v>1097.8500000000004</v>
      </c>
      <c r="D33" s="34">
        <f t="shared" si="0"/>
        <v>4.03</v>
      </c>
      <c r="E33" s="34">
        <f t="shared" si="1"/>
        <v>6.11</v>
      </c>
      <c r="F33" s="34">
        <f t="shared" si="3"/>
        <v>10.14</v>
      </c>
      <c r="G33" s="34">
        <f t="shared" si="2"/>
        <v>1091.7400000000005</v>
      </c>
    </row>
    <row r="34" spans="1:7" x14ac:dyDescent="0.25">
      <c r="A34" s="32">
        <f t="shared" si="4"/>
        <v>43647</v>
      </c>
      <c r="B34" s="33">
        <v>19</v>
      </c>
      <c r="C34" s="10">
        <f t="shared" si="5"/>
        <v>1091.7400000000005</v>
      </c>
      <c r="D34" s="34">
        <f t="shared" si="0"/>
        <v>4</v>
      </c>
      <c r="E34" s="34">
        <f t="shared" si="1"/>
        <v>6.1400000000000006</v>
      </c>
      <c r="F34" s="34">
        <f t="shared" si="3"/>
        <v>10.14</v>
      </c>
      <c r="G34" s="34">
        <f t="shared" si="2"/>
        <v>1085.6000000000004</v>
      </c>
    </row>
    <row r="35" spans="1:7" x14ac:dyDescent="0.25">
      <c r="A35" s="32">
        <f t="shared" si="4"/>
        <v>43678</v>
      </c>
      <c r="B35" s="33">
        <v>20</v>
      </c>
      <c r="C35" s="10">
        <f t="shared" si="5"/>
        <v>1085.6000000000004</v>
      </c>
      <c r="D35" s="34">
        <f t="shared" si="0"/>
        <v>3.98</v>
      </c>
      <c r="E35" s="34">
        <f t="shared" si="1"/>
        <v>6.16</v>
      </c>
      <c r="F35" s="34">
        <f t="shared" si="3"/>
        <v>10.14</v>
      </c>
      <c r="G35" s="34">
        <f t="shared" si="2"/>
        <v>1079.4400000000003</v>
      </c>
    </row>
    <row r="36" spans="1:7" x14ac:dyDescent="0.25">
      <c r="A36" s="32">
        <f t="shared" si="4"/>
        <v>43709</v>
      </c>
      <c r="B36" s="33">
        <v>21</v>
      </c>
      <c r="C36" s="10">
        <f t="shared" si="5"/>
        <v>1079.4400000000003</v>
      </c>
      <c r="D36" s="34">
        <f t="shared" si="0"/>
        <v>3.96</v>
      </c>
      <c r="E36" s="34">
        <f t="shared" si="1"/>
        <v>6.1800000000000006</v>
      </c>
      <c r="F36" s="34">
        <f t="shared" si="3"/>
        <v>10.14</v>
      </c>
      <c r="G36" s="34">
        <f t="shared" si="2"/>
        <v>1073.2600000000002</v>
      </c>
    </row>
    <row r="37" spans="1:7" x14ac:dyDescent="0.25">
      <c r="A37" s="32">
        <f t="shared" si="4"/>
        <v>43739</v>
      </c>
      <c r="B37" s="33">
        <v>22</v>
      </c>
      <c r="C37" s="10">
        <f t="shared" si="5"/>
        <v>1073.2600000000002</v>
      </c>
      <c r="D37" s="34">
        <f t="shared" si="0"/>
        <v>3.94</v>
      </c>
      <c r="E37" s="34">
        <f t="shared" si="1"/>
        <v>6.2000000000000011</v>
      </c>
      <c r="F37" s="34">
        <f t="shared" si="3"/>
        <v>10.14</v>
      </c>
      <c r="G37" s="34">
        <f t="shared" si="2"/>
        <v>1067.0600000000002</v>
      </c>
    </row>
    <row r="38" spans="1:7" x14ac:dyDescent="0.25">
      <c r="A38" s="32">
        <f t="shared" si="4"/>
        <v>43770</v>
      </c>
      <c r="B38" s="33">
        <v>23</v>
      </c>
      <c r="C38" s="10">
        <f t="shared" si="5"/>
        <v>1067.0600000000002</v>
      </c>
      <c r="D38" s="34">
        <f t="shared" si="0"/>
        <v>3.91</v>
      </c>
      <c r="E38" s="34">
        <f t="shared" si="1"/>
        <v>6.23</v>
      </c>
      <c r="F38" s="34">
        <f t="shared" si="3"/>
        <v>10.14</v>
      </c>
      <c r="G38" s="34">
        <f t="shared" si="2"/>
        <v>1060.8300000000002</v>
      </c>
    </row>
    <row r="39" spans="1:7" x14ac:dyDescent="0.25">
      <c r="A39" s="32">
        <f t="shared" si="4"/>
        <v>43800</v>
      </c>
      <c r="B39" s="33">
        <v>24</v>
      </c>
      <c r="C39" s="10">
        <f t="shared" si="5"/>
        <v>1060.8300000000002</v>
      </c>
      <c r="D39" s="34">
        <f t="shared" si="0"/>
        <v>3.89</v>
      </c>
      <c r="E39" s="34">
        <f t="shared" si="1"/>
        <v>6.25</v>
      </c>
      <c r="F39" s="34">
        <f t="shared" si="3"/>
        <v>10.14</v>
      </c>
      <c r="G39" s="34">
        <f t="shared" si="2"/>
        <v>1054.5800000000002</v>
      </c>
    </row>
    <row r="40" spans="1:7" x14ac:dyDescent="0.25">
      <c r="A40" s="32">
        <f t="shared" si="4"/>
        <v>43831</v>
      </c>
      <c r="B40" s="33">
        <v>25</v>
      </c>
      <c r="C40" s="10">
        <f t="shared" si="5"/>
        <v>1054.5800000000002</v>
      </c>
      <c r="D40" s="34">
        <f t="shared" si="0"/>
        <v>3.87</v>
      </c>
      <c r="E40" s="34">
        <f t="shared" si="1"/>
        <v>6.2700000000000005</v>
      </c>
      <c r="F40" s="34">
        <f t="shared" si="3"/>
        <v>10.14</v>
      </c>
      <c r="G40" s="34">
        <f t="shared" si="2"/>
        <v>1048.3100000000002</v>
      </c>
    </row>
    <row r="41" spans="1:7" x14ac:dyDescent="0.25">
      <c r="A41" s="32">
        <f t="shared" si="4"/>
        <v>43862</v>
      </c>
      <c r="B41" s="33">
        <v>26</v>
      </c>
      <c r="C41" s="10">
        <f t="shared" si="5"/>
        <v>1048.3100000000002</v>
      </c>
      <c r="D41" s="34">
        <f t="shared" si="0"/>
        <v>3.84</v>
      </c>
      <c r="E41" s="34">
        <f t="shared" si="1"/>
        <v>6.3000000000000007</v>
      </c>
      <c r="F41" s="34">
        <f t="shared" si="3"/>
        <v>10.14</v>
      </c>
      <c r="G41" s="34">
        <f t="shared" si="2"/>
        <v>1042.0100000000002</v>
      </c>
    </row>
    <row r="42" spans="1:7" x14ac:dyDescent="0.25">
      <c r="A42" s="32">
        <f t="shared" si="4"/>
        <v>43891</v>
      </c>
      <c r="B42" s="33">
        <v>27</v>
      </c>
      <c r="C42" s="10">
        <f t="shared" si="5"/>
        <v>1042.0100000000002</v>
      </c>
      <c r="D42" s="34">
        <f t="shared" si="0"/>
        <v>3.82</v>
      </c>
      <c r="E42" s="34">
        <f t="shared" si="1"/>
        <v>6.32</v>
      </c>
      <c r="F42" s="34">
        <f t="shared" si="3"/>
        <v>10.14</v>
      </c>
      <c r="G42" s="34">
        <f t="shared" si="2"/>
        <v>1035.6900000000003</v>
      </c>
    </row>
    <row r="43" spans="1:7" x14ac:dyDescent="0.25">
      <c r="A43" s="32">
        <f t="shared" si="4"/>
        <v>43922</v>
      </c>
      <c r="B43" s="33">
        <v>28</v>
      </c>
      <c r="C43" s="10">
        <f t="shared" si="5"/>
        <v>1035.6900000000003</v>
      </c>
      <c r="D43" s="34">
        <f t="shared" si="0"/>
        <v>3.8</v>
      </c>
      <c r="E43" s="34">
        <f t="shared" si="1"/>
        <v>6.3400000000000007</v>
      </c>
      <c r="F43" s="34">
        <f t="shared" si="3"/>
        <v>10.14</v>
      </c>
      <c r="G43" s="34">
        <f t="shared" si="2"/>
        <v>1029.3500000000004</v>
      </c>
    </row>
    <row r="44" spans="1:7" x14ac:dyDescent="0.25">
      <c r="A44" s="32">
        <f t="shared" si="4"/>
        <v>43952</v>
      </c>
      <c r="B44" s="33">
        <v>29</v>
      </c>
      <c r="C44" s="10">
        <f t="shared" si="5"/>
        <v>1029.3500000000004</v>
      </c>
      <c r="D44" s="34">
        <f t="shared" si="0"/>
        <v>3.77</v>
      </c>
      <c r="E44" s="34">
        <f t="shared" si="1"/>
        <v>6.370000000000001</v>
      </c>
      <c r="F44" s="34">
        <f t="shared" si="3"/>
        <v>10.14</v>
      </c>
      <c r="G44" s="34">
        <f t="shared" si="2"/>
        <v>1022.9800000000004</v>
      </c>
    </row>
    <row r="45" spans="1:7" x14ac:dyDescent="0.25">
      <c r="A45" s="32">
        <f t="shared" si="4"/>
        <v>43983</v>
      </c>
      <c r="B45" s="33">
        <v>30</v>
      </c>
      <c r="C45" s="10">
        <f t="shared" si="5"/>
        <v>1022.9800000000004</v>
      </c>
      <c r="D45" s="34">
        <f t="shared" si="0"/>
        <v>3.75</v>
      </c>
      <c r="E45" s="34">
        <f t="shared" si="1"/>
        <v>6.3900000000000006</v>
      </c>
      <c r="F45" s="34">
        <f t="shared" si="3"/>
        <v>10.14</v>
      </c>
      <c r="G45" s="34">
        <f t="shared" si="2"/>
        <v>1016.5900000000004</v>
      </c>
    </row>
    <row r="46" spans="1:7" x14ac:dyDescent="0.25">
      <c r="A46" s="32">
        <f t="shared" si="4"/>
        <v>44013</v>
      </c>
      <c r="B46" s="33">
        <v>31</v>
      </c>
      <c r="C46" s="10">
        <f t="shared" si="5"/>
        <v>1016.5900000000004</v>
      </c>
      <c r="D46" s="34">
        <f t="shared" si="0"/>
        <v>3.73</v>
      </c>
      <c r="E46" s="34">
        <f t="shared" si="1"/>
        <v>6.41</v>
      </c>
      <c r="F46" s="34">
        <f t="shared" si="3"/>
        <v>10.14</v>
      </c>
      <c r="G46" s="34">
        <f t="shared" si="2"/>
        <v>1010.1800000000004</v>
      </c>
    </row>
    <row r="47" spans="1:7" x14ac:dyDescent="0.25">
      <c r="A47" s="32">
        <f t="shared" si="4"/>
        <v>44044</v>
      </c>
      <c r="B47" s="33">
        <v>32</v>
      </c>
      <c r="C47" s="10">
        <f t="shared" si="5"/>
        <v>1010.1800000000004</v>
      </c>
      <c r="D47" s="34">
        <f t="shared" si="0"/>
        <v>3.7</v>
      </c>
      <c r="E47" s="34">
        <f t="shared" si="1"/>
        <v>6.44</v>
      </c>
      <c r="F47" s="34">
        <f t="shared" si="3"/>
        <v>10.14</v>
      </c>
      <c r="G47" s="34">
        <f t="shared" si="2"/>
        <v>1003.7400000000004</v>
      </c>
    </row>
    <row r="48" spans="1:7" x14ac:dyDescent="0.25">
      <c r="A48" s="32">
        <f t="shared" si="4"/>
        <v>44075</v>
      </c>
      <c r="B48" s="33">
        <v>33</v>
      </c>
      <c r="C48" s="10">
        <f t="shared" si="5"/>
        <v>1003.7400000000004</v>
      </c>
      <c r="D48" s="34">
        <f t="shared" si="0"/>
        <v>3.68</v>
      </c>
      <c r="E48" s="34">
        <f t="shared" si="1"/>
        <v>6.4600000000000009</v>
      </c>
      <c r="F48" s="34">
        <f t="shared" si="3"/>
        <v>10.14</v>
      </c>
      <c r="G48" s="34">
        <f t="shared" si="2"/>
        <v>997.28000000000031</v>
      </c>
    </row>
    <row r="49" spans="1:7" x14ac:dyDescent="0.25">
      <c r="A49" s="32">
        <f t="shared" si="4"/>
        <v>44105</v>
      </c>
      <c r="B49" s="33">
        <v>34</v>
      </c>
      <c r="C49" s="10">
        <f t="shared" si="5"/>
        <v>997.28000000000031</v>
      </c>
      <c r="D49" s="34">
        <f t="shared" si="0"/>
        <v>3.66</v>
      </c>
      <c r="E49" s="34">
        <f t="shared" si="1"/>
        <v>6.48</v>
      </c>
      <c r="F49" s="34">
        <f t="shared" si="3"/>
        <v>10.14</v>
      </c>
      <c r="G49" s="34">
        <f t="shared" si="2"/>
        <v>990.8000000000003</v>
      </c>
    </row>
    <row r="50" spans="1:7" x14ac:dyDescent="0.25">
      <c r="A50" s="32">
        <f t="shared" si="4"/>
        <v>44136</v>
      </c>
      <c r="B50" s="33">
        <v>35</v>
      </c>
      <c r="C50" s="10">
        <f t="shared" si="5"/>
        <v>990.8000000000003</v>
      </c>
      <c r="D50" s="34">
        <f t="shared" si="0"/>
        <v>3.63</v>
      </c>
      <c r="E50" s="34">
        <f t="shared" si="1"/>
        <v>6.5100000000000007</v>
      </c>
      <c r="F50" s="34">
        <f t="shared" si="3"/>
        <v>10.14</v>
      </c>
      <c r="G50" s="34">
        <f t="shared" si="2"/>
        <v>984.2900000000003</v>
      </c>
    </row>
    <row r="51" spans="1:7" x14ac:dyDescent="0.25">
      <c r="A51" s="32">
        <f t="shared" si="4"/>
        <v>44166</v>
      </c>
      <c r="B51" s="33">
        <v>36</v>
      </c>
      <c r="C51" s="10">
        <f t="shared" si="5"/>
        <v>984.2900000000003</v>
      </c>
      <c r="D51" s="34">
        <f t="shared" si="0"/>
        <v>3.61</v>
      </c>
      <c r="E51" s="34">
        <f t="shared" si="1"/>
        <v>6.5300000000000011</v>
      </c>
      <c r="F51" s="34">
        <f t="shared" si="3"/>
        <v>10.14</v>
      </c>
      <c r="G51" s="34">
        <f t="shared" si="2"/>
        <v>977.76000000000033</v>
      </c>
    </row>
    <row r="52" spans="1:7" x14ac:dyDescent="0.25">
      <c r="A52" s="32">
        <f t="shared" si="4"/>
        <v>44197</v>
      </c>
      <c r="B52" s="33">
        <v>37</v>
      </c>
      <c r="C52" s="10">
        <f t="shared" si="5"/>
        <v>977.76000000000033</v>
      </c>
      <c r="D52" s="34">
        <f t="shared" si="0"/>
        <v>3.59</v>
      </c>
      <c r="E52" s="34">
        <f t="shared" si="1"/>
        <v>6.5500000000000007</v>
      </c>
      <c r="F52" s="34">
        <f t="shared" si="3"/>
        <v>10.14</v>
      </c>
      <c r="G52" s="34">
        <f t="shared" si="2"/>
        <v>971.21000000000038</v>
      </c>
    </row>
    <row r="53" spans="1:7" x14ac:dyDescent="0.25">
      <c r="A53" s="32">
        <f t="shared" si="4"/>
        <v>44228</v>
      </c>
      <c r="B53" s="33">
        <v>38</v>
      </c>
      <c r="C53" s="10">
        <f t="shared" si="5"/>
        <v>971.21000000000038</v>
      </c>
      <c r="D53" s="34">
        <f t="shared" si="0"/>
        <v>3.56</v>
      </c>
      <c r="E53" s="34">
        <f t="shared" si="1"/>
        <v>6.58</v>
      </c>
      <c r="F53" s="34">
        <f t="shared" si="3"/>
        <v>10.14</v>
      </c>
      <c r="G53" s="34">
        <f t="shared" si="2"/>
        <v>964.63000000000034</v>
      </c>
    </row>
    <row r="54" spans="1:7" x14ac:dyDescent="0.25">
      <c r="A54" s="32">
        <f t="shared" si="4"/>
        <v>44256</v>
      </c>
      <c r="B54" s="33">
        <v>39</v>
      </c>
      <c r="C54" s="10">
        <f t="shared" si="5"/>
        <v>964.63000000000034</v>
      </c>
      <c r="D54" s="34">
        <f t="shared" si="0"/>
        <v>3.54</v>
      </c>
      <c r="E54" s="34">
        <f t="shared" si="1"/>
        <v>6.6000000000000005</v>
      </c>
      <c r="F54" s="34">
        <f t="shared" si="3"/>
        <v>10.14</v>
      </c>
      <c r="G54" s="34">
        <f t="shared" si="2"/>
        <v>958.03000000000031</v>
      </c>
    </row>
    <row r="55" spans="1:7" x14ac:dyDescent="0.25">
      <c r="A55" s="32">
        <f t="shared" si="4"/>
        <v>44287</v>
      </c>
      <c r="B55" s="33">
        <v>40</v>
      </c>
      <c r="C55" s="10">
        <f t="shared" si="5"/>
        <v>958.03000000000031</v>
      </c>
      <c r="D55" s="34">
        <f t="shared" si="0"/>
        <v>3.51</v>
      </c>
      <c r="E55" s="34">
        <f t="shared" si="1"/>
        <v>6.6300000000000008</v>
      </c>
      <c r="F55" s="34">
        <f t="shared" si="3"/>
        <v>10.14</v>
      </c>
      <c r="G55" s="34">
        <f t="shared" si="2"/>
        <v>951.40000000000032</v>
      </c>
    </row>
    <row r="56" spans="1:7" x14ac:dyDescent="0.25">
      <c r="A56" s="32">
        <f t="shared" si="4"/>
        <v>44317</v>
      </c>
      <c r="B56" s="33">
        <v>41</v>
      </c>
      <c r="C56" s="10">
        <f t="shared" si="5"/>
        <v>951.40000000000032</v>
      </c>
      <c r="D56" s="34">
        <f t="shared" si="0"/>
        <v>3.49</v>
      </c>
      <c r="E56" s="34">
        <f t="shared" si="1"/>
        <v>6.65</v>
      </c>
      <c r="F56" s="34">
        <f t="shared" si="3"/>
        <v>10.14</v>
      </c>
      <c r="G56" s="34">
        <f t="shared" si="2"/>
        <v>944.75000000000034</v>
      </c>
    </row>
    <row r="57" spans="1:7" x14ac:dyDescent="0.25">
      <c r="A57" s="32">
        <f t="shared" si="4"/>
        <v>44348</v>
      </c>
      <c r="B57" s="33">
        <v>42</v>
      </c>
      <c r="C57" s="10">
        <f t="shared" si="5"/>
        <v>944.75000000000034</v>
      </c>
      <c r="D57" s="34">
        <f t="shared" si="0"/>
        <v>3.46</v>
      </c>
      <c r="E57" s="34">
        <f t="shared" si="1"/>
        <v>6.6800000000000006</v>
      </c>
      <c r="F57" s="34">
        <f t="shared" si="3"/>
        <v>10.14</v>
      </c>
      <c r="G57" s="34">
        <f t="shared" si="2"/>
        <v>938.07000000000039</v>
      </c>
    </row>
    <row r="58" spans="1:7" x14ac:dyDescent="0.25">
      <c r="A58" s="32">
        <f t="shared" si="4"/>
        <v>44378</v>
      </c>
      <c r="B58" s="33">
        <v>43</v>
      </c>
      <c r="C58" s="10">
        <f t="shared" si="5"/>
        <v>938.07000000000039</v>
      </c>
      <c r="D58" s="34">
        <f t="shared" si="0"/>
        <v>3.44</v>
      </c>
      <c r="E58" s="34">
        <f t="shared" si="1"/>
        <v>6.7000000000000011</v>
      </c>
      <c r="F58" s="34">
        <f t="shared" si="3"/>
        <v>10.14</v>
      </c>
      <c r="G58" s="34">
        <f t="shared" si="2"/>
        <v>931.37000000000035</v>
      </c>
    </row>
    <row r="59" spans="1:7" x14ac:dyDescent="0.25">
      <c r="A59" s="32">
        <f t="shared" si="4"/>
        <v>44409</v>
      </c>
      <c r="B59" s="33">
        <v>44</v>
      </c>
      <c r="C59" s="10">
        <f t="shared" si="5"/>
        <v>931.37000000000035</v>
      </c>
      <c r="D59" s="34">
        <f t="shared" si="0"/>
        <v>3.42</v>
      </c>
      <c r="E59" s="34">
        <f t="shared" si="1"/>
        <v>6.7200000000000006</v>
      </c>
      <c r="F59" s="34">
        <f t="shared" si="3"/>
        <v>10.14</v>
      </c>
      <c r="G59" s="34">
        <f t="shared" si="2"/>
        <v>924.65000000000032</v>
      </c>
    </row>
    <row r="60" spans="1:7" x14ac:dyDescent="0.25">
      <c r="A60" s="32">
        <f t="shared" si="4"/>
        <v>44440</v>
      </c>
      <c r="B60" s="33">
        <v>45</v>
      </c>
      <c r="C60" s="10">
        <f t="shared" si="5"/>
        <v>924.65000000000032</v>
      </c>
      <c r="D60" s="34">
        <f t="shared" si="0"/>
        <v>3.39</v>
      </c>
      <c r="E60" s="34">
        <f t="shared" si="1"/>
        <v>6.75</v>
      </c>
      <c r="F60" s="34">
        <f t="shared" si="3"/>
        <v>10.14</v>
      </c>
      <c r="G60" s="34">
        <f t="shared" si="2"/>
        <v>917.90000000000032</v>
      </c>
    </row>
    <row r="61" spans="1:7" x14ac:dyDescent="0.25">
      <c r="A61" s="32">
        <f t="shared" si="4"/>
        <v>44470</v>
      </c>
      <c r="B61" s="33">
        <v>46</v>
      </c>
      <c r="C61" s="10">
        <f t="shared" si="5"/>
        <v>917.90000000000032</v>
      </c>
      <c r="D61" s="34">
        <f t="shared" si="0"/>
        <v>3.37</v>
      </c>
      <c r="E61" s="34">
        <f t="shared" si="1"/>
        <v>6.7700000000000005</v>
      </c>
      <c r="F61" s="34">
        <f t="shared" si="3"/>
        <v>10.14</v>
      </c>
      <c r="G61" s="34">
        <f t="shared" si="2"/>
        <v>911.13000000000034</v>
      </c>
    </row>
    <row r="62" spans="1:7" x14ac:dyDescent="0.25">
      <c r="A62" s="32">
        <f t="shared" si="4"/>
        <v>44501</v>
      </c>
      <c r="B62" s="33">
        <v>47</v>
      </c>
      <c r="C62" s="10">
        <f t="shared" si="5"/>
        <v>911.13000000000034</v>
      </c>
      <c r="D62" s="34">
        <f t="shared" si="0"/>
        <v>3.34</v>
      </c>
      <c r="E62" s="34">
        <f t="shared" si="1"/>
        <v>6.8000000000000007</v>
      </c>
      <c r="F62" s="34">
        <f t="shared" si="3"/>
        <v>10.14</v>
      </c>
      <c r="G62" s="34">
        <f t="shared" si="2"/>
        <v>904.33000000000038</v>
      </c>
    </row>
    <row r="63" spans="1:7" x14ac:dyDescent="0.25">
      <c r="A63" s="32">
        <f t="shared" si="4"/>
        <v>44531</v>
      </c>
      <c r="B63" s="33">
        <v>48</v>
      </c>
      <c r="C63" s="10">
        <f t="shared" si="5"/>
        <v>904.33000000000038</v>
      </c>
      <c r="D63" s="34">
        <f t="shared" si="0"/>
        <v>3.32</v>
      </c>
      <c r="E63" s="34">
        <f t="shared" si="1"/>
        <v>6.82</v>
      </c>
      <c r="F63" s="34">
        <f t="shared" si="3"/>
        <v>10.14</v>
      </c>
      <c r="G63" s="34">
        <f t="shared" si="2"/>
        <v>897.51000000000033</v>
      </c>
    </row>
    <row r="64" spans="1:7" x14ac:dyDescent="0.25">
      <c r="A64" s="32">
        <f t="shared" si="4"/>
        <v>44562</v>
      </c>
      <c r="B64" s="33">
        <v>49</v>
      </c>
      <c r="C64" s="10">
        <f t="shared" si="5"/>
        <v>897.51000000000033</v>
      </c>
      <c r="D64" s="34">
        <f t="shared" si="0"/>
        <v>3.29</v>
      </c>
      <c r="E64" s="34">
        <f t="shared" si="1"/>
        <v>6.8500000000000005</v>
      </c>
      <c r="F64" s="34">
        <f t="shared" si="3"/>
        <v>10.14</v>
      </c>
      <c r="G64" s="34">
        <f t="shared" si="2"/>
        <v>890.66000000000031</v>
      </c>
    </row>
    <row r="65" spans="1:7" x14ac:dyDescent="0.25">
      <c r="A65" s="32">
        <f t="shared" si="4"/>
        <v>44593</v>
      </c>
      <c r="B65" s="33">
        <v>50</v>
      </c>
      <c r="C65" s="10">
        <f t="shared" si="5"/>
        <v>890.66000000000031</v>
      </c>
      <c r="D65" s="34">
        <f t="shared" si="0"/>
        <v>3.27</v>
      </c>
      <c r="E65" s="34">
        <f t="shared" si="1"/>
        <v>6.870000000000001</v>
      </c>
      <c r="F65" s="34">
        <f t="shared" si="3"/>
        <v>10.14</v>
      </c>
      <c r="G65" s="34">
        <f t="shared" si="2"/>
        <v>883.7900000000003</v>
      </c>
    </row>
    <row r="66" spans="1:7" x14ac:dyDescent="0.25">
      <c r="A66" s="32">
        <f t="shared" si="4"/>
        <v>44621</v>
      </c>
      <c r="B66" s="33">
        <v>51</v>
      </c>
      <c r="C66" s="10">
        <f t="shared" si="5"/>
        <v>883.7900000000003</v>
      </c>
      <c r="D66" s="34">
        <f t="shared" si="0"/>
        <v>3.24</v>
      </c>
      <c r="E66" s="34">
        <f t="shared" si="1"/>
        <v>6.9</v>
      </c>
      <c r="F66" s="34">
        <f t="shared" si="3"/>
        <v>10.14</v>
      </c>
      <c r="G66" s="34">
        <f t="shared" si="2"/>
        <v>876.89000000000033</v>
      </c>
    </row>
    <row r="67" spans="1:7" x14ac:dyDescent="0.25">
      <c r="A67" s="32">
        <f t="shared" si="4"/>
        <v>44652</v>
      </c>
      <c r="B67" s="33">
        <v>52</v>
      </c>
      <c r="C67" s="10">
        <f t="shared" si="5"/>
        <v>876.89000000000033</v>
      </c>
      <c r="D67" s="34">
        <f t="shared" si="0"/>
        <v>3.22</v>
      </c>
      <c r="E67" s="34">
        <f t="shared" si="1"/>
        <v>6.92</v>
      </c>
      <c r="F67" s="34">
        <f t="shared" si="3"/>
        <v>10.14</v>
      </c>
      <c r="G67" s="34">
        <f t="shared" si="2"/>
        <v>869.97000000000037</v>
      </c>
    </row>
    <row r="68" spans="1:7" x14ac:dyDescent="0.25">
      <c r="A68" s="32">
        <f t="shared" si="4"/>
        <v>44682</v>
      </c>
      <c r="B68" s="33">
        <v>53</v>
      </c>
      <c r="C68" s="10">
        <f t="shared" si="5"/>
        <v>869.97000000000037</v>
      </c>
      <c r="D68" s="34">
        <f t="shared" si="0"/>
        <v>3.19</v>
      </c>
      <c r="E68" s="34">
        <f t="shared" si="1"/>
        <v>6.9500000000000011</v>
      </c>
      <c r="F68" s="34">
        <f t="shared" si="3"/>
        <v>10.14</v>
      </c>
      <c r="G68" s="34">
        <f t="shared" si="2"/>
        <v>863.02000000000032</v>
      </c>
    </row>
    <row r="69" spans="1:7" x14ac:dyDescent="0.25">
      <c r="A69" s="32">
        <f t="shared" si="4"/>
        <v>44713</v>
      </c>
      <c r="B69" s="33">
        <v>54</v>
      </c>
      <c r="C69" s="10">
        <f t="shared" si="5"/>
        <v>863.02000000000032</v>
      </c>
      <c r="D69" s="34">
        <f t="shared" si="0"/>
        <v>3.16</v>
      </c>
      <c r="E69" s="34">
        <f t="shared" si="1"/>
        <v>6.98</v>
      </c>
      <c r="F69" s="34">
        <f t="shared" si="3"/>
        <v>10.14</v>
      </c>
      <c r="G69" s="34">
        <f t="shared" si="2"/>
        <v>856.0400000000003</v>
      </c>
    </row>
    <row r="70" spans="1:7" x14ac:dyDescent="0.25">
      <c r="A70" s="32">
        <f t="shared" si="4"/>
        <v>44743</v>
      </c>
      <c r="B70" s="33">
        <v>55</v>
      </c>
      <c r="C70" s="10">
        <f t="shared" si="5"/>
        <v>856.0400000000003</v>
      </c>
      <c r="D70" s="34">
        <f t="shared" si="0"/>
        <v>3.14</v>
      </c>
      <c r="E70" s="34">
        <f t="shared" si="1"/>
        <v>7</v>
      </c>
      <c r="F70" s="34">
        <f t="shared" si="3"/>
        <v>10.14</v>
      </c>
      <c r="G70" s="34">
        <f t="shared" si="2"/>
        <v>849.0400000000003</v>
      </c>
    </row>
    <row r="71" spans="1:7" x14ac:dyDescent="0.25">
      <c r="A71" s="32">
        <f t="shared" si="4"/>
        <v>44774</v>
      </c>
      <c r="B71" s="33">
        <v>56</v>
      </c>
      <c r="C71" s="10">
        <f t="shared" si="5"/>
        <v>849.0400000000003</v>
      </c>
      <c r="D71" s="34">
        <f t="shared" si="0"/>
        <v>3.11</v>
      </c>
      <c r="E71" s="34">
        <f t="shared" si="1"/>
        <v>7.0300000000000011</v>
      </c>
      <c r="F71" s="34">
        <f t="shared" si="3"/>
        <v>10.14</v>
      </c>
      <c r="G71" s="34">
        <f t="shared" si="2"/>
        <v>842.01000000000033</v>
      </c>
    </row>
    <row r="72" spans="1:7" x14ac:dyDescent="0.25">
      <c r="A72" s="32">
        <f t="shared" si="4"/>
        <v>44805</v>
      </c>
      <c r="B72" s="33">
        <v>57</v>
      </c>
      <c r="C72" s="10">
        <f t="shared" si="5"/>
        <v>842.01000000000033</v>
      </c>
      <c r="D72" s="34">
        <f t="shared" si="0"/>
        <v>3.09</v>
      </c>
      <c r="E72" s="34">
        <f t="shared" si="1"/>
        <v>7.0500000000000007</v>
      </c>
      <c r="F72" s="34">
        <f t="shared" si="3"/>
        <v>10.14</v>
      </c>
      <c r="G72" s="34">
        <f t="shared" si="2"/>
        <v>834.96000000000038</v>
      </c>
    </row>
    <row r="73" spans="1:7" x14ac:dyDescent="0.25">
      <c r="A73" s="32">
        <f t="shared" si="4"/>
        <v>44835</v>
      </c>
      <c r="B73" s="33">
        <v>58</v>
      </c>
      <c r="C73" s="10">
        <f t="shared" si="5"/>
        <v>834.96000000000038</v>
      </c>
      <c r="D73" s="34">
        <f t="shared" si="0"/>
        <v>3.06</v>
      </c>
      <c r="E73" s="34">
        <f t="shared" si="1"/>
        <v>7.08</v>
      </c>
      <c r="F73" s="34">
        <f t="shared" si="3"/>
        <v>10.14</v>
      </c>
      <c r="G73" s="34">
        <f t="shared" si="2"/>
        <v>827.88000000000034</v>
      </c>
    </row>
    <row r="74" spans="1:7" x14ac:dyDescent="0.25">
      <c r="A74" s="32">
        <f t="shared" si="4"/>
        <v>44866</v>
      </c>
      <c r="B74" s="33">
        <v>59</v>
      </c>
      <c r="C74" s="10">
        <f t="shared" si="5"/>
        <v>827.88000000000034</v>
      </c>
      <c r="D74" s="34">
        <f t="shared" si="0"/>
        <v>3.04</v>
      </c>
      <c r="E74" s="34">
        <f t="shared" si="1"/>
        <v>7.1000000000000005</v>
      </c>
      <c r="F74" s="34">
        <f t="shared" si="3"/>
        <v>10.14</v>
      </c>
      <c r="G74" s="34">
        <f t="shared" si="2"/>
        <v>820.78000000000031</v>
      </c>
    </row>
    <row r="75" spans="1:7" x14ac:dyDescent="0.25">
      <c r="A75" s="32">
        <f t="shared" si="4"/>
        <v>44896</v>
      </c>
      <c r="B75" s="33">
        <v>60</v>
      </c>
      <c r="C75" s="10">
        <f t="shared" si="5"/>
        <v>820.78000000000031</v>
      </c>
      <c r="D75" s="34">
        <f t="shared" si="0"/>
        <v>3.01</v>
      </c>
      <c r="E75" s="34">
        <f>C75-E11</f>
        <v>6.9669600000003129</v>
      </c>
      <c r="F75" s="34">
        <f t="shared" si="3"/>
        <v>10.14</v>
      </c>
      <c r="G75" s="34">
        <f t="shared" si="2"/>
        <v>813.81304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467FD3E-2DA3-4850-930B-1819E690DF35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9b75d5ef-9f4b-4445-abe8-84a77c29284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84EA1D7-B2FE-4101-82AB-AA5654B85E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1F9C35-667D-4F07-8B18-B4B0376F36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3 - Prokuratuur</vt:lpstr>
      <vt:lpstr>Annuiteetgraafik_Prokuratuur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Tamm</dc:creator>
  <cp:lastModifiedBy>Kristel Marksalu</cp:lastModifiedBy>
  <dcterms:created xsi:type="dcterms:W3CDTF">2017-10-12T08:19:56Z</dcterms:created>
  <dcterms:modified xsi:type="dcterms:W3CDTF">2017-11-20T08:35:53Z</dcterms:modified>
</cp:coreProperties>
</file>